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3256" windowHeight="13176" tabRatio="953" firstSheet="3" activeTab="7"/>
  </bookViews>
  <sheets>
    <sheet name="Титульный лист" sheetId="1" r:id="rId1"/>
    <sheet name="раздел.1" sheetId="2" r:id="rId2"/>
    <sheet name="раздел,2" sheetId="3" r:id="rId3"/>
    <sheet name="Расчеты-обоснование(прил.4)(4)" sheetId="7" r:id="rId4"/>
    <sheet name="Расчеты-обоснование(прил.4)(5)" sheetId="8" r:id="rId5"/>
    <sheet name="Расчеты-обоснов(прил.4)(2)плат" sheetId="9" r:id="rId6"/>
    <sheet name="Расчеты-обоснов.(прил.4)(2)род" sheetId="10" r:id="rId7"/>
    <sheet name="Расчеты-обоснование(прилож.5)" sheetId="5" r:id="rId8"/>
  </sheets>
  <definedNames>
    <definedName name="_xlnm.Print_Area" localSheetId="2">'раздел,2'!$A$1:$J$48</definedName>
    <definedName name="_xlnm.Print_Area" localSheetId="1">раздел.1!$A$1:$H$75</definedName>
    <definedName name="_xlnm.Print_Area" localSheetId="5">'Расчеты-обоснов(прил.4)(2)плат'!$A$1:$N$87</definedName>
    <definedName name="_xlnm.Print_Area" localSheetId="7">'Расчеты-обоснование(прилож.5)'!$A$1:$J$110</definedName>
    <definedName name="_xlnm.Print_Area" localSheetId="0">'Титульный лист'!$A$1:$D$29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3" i="2"/>
  <c r="G23"/>
  <c r="E22"/>
  <c r="F28"/>
  <c r="G28"/>
  <c r="F52"/>
  <c r="G52"/>
  <c r="F53"/>
  <c r="G53"/>
  <c r="E52"/>
  <c r="E53"/>
  <c r="E23"/>
  <c r="E28"/>
  <c r="N116" i="7"/>
  <c r="N105"/>
  <c r="E63" i="2"/>
  <c r="E16"/>
  <c r="E7" s="1"/>
  <c r="F22"/>
  <c r="F7"/>
  <c r="G7"/>
  <c r="J88" i="10"/>
  <c r="K115"/>
  <c r="N115"/>
  <c r="H115"/>
  <c r="N106"/>
  <c r="K106"/>
  <c r="H106"/>
  <c r="G104"/>
  <c r="N97"/>
  <c r="L97"/>
  <c r="J97"/>
  <c r="N88"/>
  <c r="L88"/>
  <c r="N75"/>
  <c r="K75"/>
  <c r="H75"/>
  <c r="N64"/>
  <c r="J64"/>
  <c r="F64"/>
  <c r="N55"/>
  <c r="K55"/>
  <c r="H55"/>
  <c r="M54"/>
  <c r="J54"/>
  <c r="G54"/>
  <c r="N46"/>
  <c r="J46"/>
  <c r="F46"/>
  <c r="N36"/>
  <c r="J36"/>
  <c r="F36"/>
  <c r="J64" i="9"/>
  <c r="J61"/>
  <c r="N76"/>
  <c r="J76"/>
  <c r="F76"/>
  <c r="N45"/>
  <c r="J45"/>
  <c r="F45"/>
  <c r="D36"/>
  <c r="D35"/>
  <c r="D26"/>
  <c r="D25"/>
  <c r="D16"/>
  <c r="G22" i="2" l="1"/>
  <c r="N128" i="7"/>
  <c r="K128"/>
  <c r="N83"/>
  <c r="J83"/>
  <c r="F83"/>
  <c r="D72"/>
  <c r="D71"/>
  <c r="D70"/>
  <c r="D67"/>
  <c r="D66"/>
  <c r="D64"/>
  <c r="D52"/>
  <c r="D51"/>
  <c r="D50"/>
  <c r="D49"/>
  <c r="D48"/>
  <c r="D45"/>
  <c r="D44"/>
  <c r="D42"/>
  <c r="D26" l="1"/>
  <c r="M26" s="1"/>
  <c r="D27"/>
  <c r="M27" s="1"/>
  <c r="D28"/>
  <c r="M28" s="1"/>
  <c r="D29"/>
  <c r="M29" s="1"/>
  <c r="D25"/>
  <c r="M25" s="1"/>
  <c r="D22"/>
  <c r="M22" s="1"/>
  <c r="D19"/>
  <c r="M19" s="1"/>
  <c r="D21"/>
  <c r="M21" s="1"/>
  <c r="H32" i="5"/>
  <c r="H87" i="9"/>
  <c r="K87"/>
  <c r="N87"/>
  <c r="G85"/>
  <c r="M36"/>
  <c r="M26"/>
  <c r="M16"/>
  <c r="D15"/>
  <c r="M15" s="1"/>
  <c r="H130" i="7"/>
  <c r="K130"/>
  <c r="N130"/>
  <c r="D74"/>
  <c r="M74" s="1"/>
  <c r="D73"/>
  <c r="M73" s="1"/>
  <c r="M72"/>
  <c r="M71"/>
  <c r="M70"/>
  <c r="D69"/>
  <c r="M69" s="1"/>
  <c r="D68"/>
  <c r="M68" s="1"/>
  <c r="M67"/>
  <c r="M66"/>
  <c r="D65"/>
  <c r="M65" s="1"/>
  <c r="M64"/>
  <c r="D63"/>
  <c r="M63" s="1"/>
  <c r="D62"/>
  <c r="M62" s="1"/>
  <c r="M53"/>
  <c r="M52"/>
  <c r="M51"/>
  <c r="M50"/>
  <c r="M49"/>
  <c r="M48"/>
  <c r="D47"/>
  <c r="M47" s="1"/>
  <c r="D46"/>
  <c r="M46" s="1"/>
  <c r="M45"/>
  <c r="M44"/>
  <c r="D43"/>
  <c r="M43" s="1"/>
  <c r="M42"/>
  <c r="D41"/>
  <c r="M41" s="1"/>
  <c r="D40"/>
  <c r="M40" s="1"/>
  <c r="M30"/>
  <c r="D24"/>
  <c r="M24" s="1"/>
  <c r="D23"/>
  <c r="M23" s="1"/>
  <c r="D20"/>
  <c r="M20" s="1"/>
  <c r="D17"/>
  <c r="D18"/>
  <c r="M18" s="1"/>
  <c r="N58" i="9"/>
  <c r="K58"/>
  <c r="N52"/>
  <c r="L52"/>
  <c r="J53"/>
  <c r="J52" s="1"/>
  <c r="M110" i="7"/>
  <c r="K110"/>
  <c r="L110" s="1"/>
  <c r="I110"/>
  <c r="I113" s="1"/>
  <c r="N104"/>
  <c r="L105"/>
  <c r="L104" s="1"/>
  <c r="J105"/>
  <c r="J104" s="1"/>
  <c r="M113" l="1"/>
  <c r="N113" s="1"/>
  <c r="N110"/>
  <c r="D27" i="9"/>
  <c r="D37"/>
  <c r="M35"/>
  <c r="M25"/>
  <c r="D17"/>
  <c r="M61"/>
  <c r="J58"/>
  <c r="M17"/>
  <c r="D75" i="7"/>
  <c r="M75"/>
  <c r="M17"/>
  <c r="M31" s="1"/>
  <c r="M54"/>
  <c r="L64" i="9"/>
  <c r="L61"/>
  <c r="L58"/>
  <c r="K113" i="7"/>
  <c r="K116" s="1"/>
  <c r="I116"/>
  <c r="J113"/>
  <c r="M116"/>
  <c r="J57" i="9" l="1"/>
  <c r="J65" s="1"/>
  <c r="M64"/>
  <c r="N64" s="1"/>
  <c r="N61"/>
  <c r="L57"/>
  <c r="L65" s="1"/>
  <c r="L113" i="7"/>
  <c r="L109" s="1"/>
  <c r="L117" s="1"/>
  <c r="J109"/>
  <c r="J117" s="1"/>
  <c r="N109"/>
  <c r="N117" s="1"/>
  <c r="I96" i="5"/>
  <c r="G96"/>
  <c r="E96"/>
  <c r="I80"/>
  <c r="G80"/>
  <c r="E80"/>
  <c r="J32"/>
  <c r="I32"/>
  <c r="J20"/>
  <c r="I20"/>
  <c r="H20"/>
  <c r="K142" i="7"/>
  <c r="K141"/>
  <c r="K140"/>
  <c r="N144"/>
  <c r="J144"/>
  <c r="F144"/>
  <c r="E130"/>
  <c r="N57" i="9" l="1"/>
  <c r="N65" s="1"/>
</calcChain>
</file>

<file path=xl/sharedStrings.xml><?xml version="1.0" encoding="utf-8"?>
<sst xmlns="http://schemas.openxmlformats.org/spreadsheetml/2006/main" count="1089" uniqueCount="293">
  <si>
    <t xml:space="preserve">                                                 </t>
  </si>
  <si>
    <t>Наименование показателя</t>
  </si>
  <si>
    <t>Код строки</t>
  </si>
  <si>
    <t>Сумма</t>
  </si>
  <si>
    <t>x</t>
  </si>
  <si>
    <t>Доходы, всего:</t>
  </si>
  <si>
    <t>в том числе:</t>
  </si>
  <si>
    <t>доходы от собственности, всего</t>
  </si>
  <si>
    <t>доходы от оказания услуг, работ, компенсации затрат учреждений, всего</t>
  </si>
  <si>
    <t>из них:</t>
  </si>
  <si>
    <t xml:space="preserve">субсидии на финансовое обеспечение выполнения муниципального задания </t>
  </si>
  <si>
    <t>доходы от иной приносящей доход деятельности</t>
  </si>
  <si>
    <t>доходы от штрафов, пеней, иных сумм принудительного изъятия, всего</t>
  </si>
  <si>
    <t>безвозмездные денежные поступления, всего</t>
  </si>
  <si>
    <t>прочие доходы, всего</t>
  </si>
  <si>
    <t xml:space="preserve">иные субсидии, предоставленные из бюджета </t>
  </si>
  <si>
    <t>субсидии на осуществление капитальных вложений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</si>
  <si>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</si>
  <si>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</si>
  <si>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на выплаты персоналу, всего</t>
  </si>
  <si>
    <t xml:space="preserve">           из них</t>
  </si>
  <si>
    <t>оплата труда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</si>
  <si>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</si>
  <si>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</si>
  <si>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</si>
  <si>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социальные и иные выплаты населению, всего</t>
  </si>
  <si>
    <t xml:space="preserve">     из них: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</si>
  <si>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</si>
  <si>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иные выплаты населению</t>
  </si>
  <si>
    <t>уплата налогов, сборов и иных платежей, всего</t>
  </si>
  <si>
    <t>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</si>
  <si>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</si>
  <si>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</si>
  <si>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безвозмездные перечисления организациям и физическим лицам, всего</t>
  </si>
  <si>
    <t>гранты, предоставляемые другим организациям и физическим лицам</t>
  </si>
  <si>
    <t>взносы в международные организации</t>
  </si>
  <si>
    <t>прочие выплаты (кроме выплат на закупку товаров, работ, услуг)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</si>
  <si>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</si>
  <si>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 xml:space="preserve">                           из них:</t>
  </si>
  <si>
    <t>закупка товаров, работ, услуг в целях капитального ремонта государственного (муниципального) имущества</t>
  </si>
  <si>
    <t>прочая закупка товаров, работ и услуг, всего</t>
  </si>
  <si>
    <t>Услуги связи</t>
  </si>
  <si>
    <t>Транспортные услуги</t>
  </si>
  <si>
    <t xml:space="preserve"> Коммунальные услуги</t>
  </si>
  <si>
    <t xml:space="preserve">Арендная плата за пользование имуществом </t>
  </si>
  <si>
    <t>Работы, услуги по содержанию имущества</t>
  </si>
  <si>
    <t xml:space="preserve">Прочие расходы </t>
  </si>
  <si>
    <t xml:space="preserve">Увеличение стоимости основных средств </t>
  </si>
  <si>
    <t>Строительство (реконструкция) объектов недвижимого имущества государственными (муниципальными) учреждениями</t>
  </si>
  <si>
    <t>возврат в бюджет средств субсидии</t>
  </si>
  <si>
    <t>N п/п</t>
  </si>
  <si>
    <t>1.2.</t>
  </si>
  <si>
    <t>1.3.</t>
  </si>
  <si>
    <t>сумма</t>
  </si>
  <si>
    <t>Всего</t>
  </si>
  <si>
    <t>Расчеты (обоснования)</t>
  </si>
  <si>
    <t>к плану финансово-хозяйственной деятельности</t>
  </si>
  <si>
    <t>муниципального учреждения</t>
  </si>
  <si>
    <t>Должность, группа должностей</t>
  </si>
  <si>
    <t>Установленная численность, единиц</t>
  </si>
  <si>
    <t>Среднемесячный размер оплаты труда на одного работника, руб.</t>
  </si>
  <si>
    <t>Ежемесячная надбавка к должностному окладу, %</t>
  </si>
  <si>
    <t>Районный коэффициент</t>
  </si>
  <si>
    <t>всего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</si>
  <si>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</si>
  <si>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</si>
  <si>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</si>
  <si>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</si>
  <si>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</si>
  <si>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Средний размер выплаты на одного работника в день, руб.</t>
  </si>
  <si>
    <t>Количество работников, чел.</t>
  </si>
  <si>
    <t>Количество дней</t>
  </si>
  <si>
    <r>
      <t>Сумма, руб. (</t>
    </r>
    <r>
      <rPr>
        <sz val="9"/>
        <rFont val="Times New Roman"/>
        <family val="1"/>
        <charset val="204"/>
      </rPr>
      <t>гр. 3</t>
    </r>
    <r>
      <rPr>
        <sz val="9"/>
        <color theme="1"/>
        <rFont val="Times New Roman"/>
        <family val="1"/>
        <charset val="204"/>
      </rPr>
      <t xml:space="preserve"> x </t>
    </r>
    <r>
      <rPr>
        <sz val="9"/>
        <rFont val="Times New Roman"/>
        <family val="1"/>
        <charset val="204"/>
      </rPr>
      <t>гр. 4</t>
    </r>
    <r>
      <rPr>
        <sz val="9"/>
        <color theme="1"/>
        <rFont val="Times New Roman"/>
        <family val="1"/>
        <charset val="204"/>
      </rPr>
      <t xml:space="preserve"> x </t>
    </r>
    <r>
      <rPr>
        <sz val="9"/>
        <rFont val="Times New Roman"/>
        <family val="1"/>
        <charset val="204"/>
      </rPr>
      <t>гр. 5</t>
    </r>
    <r>
      <rPr>
        <sz val="9"/>
        <color theme="1"/>
        <rFont val="Times New Roman"/>
        <family val="1"/>
        <charset val="204"/>
      </rPr>
      <t>)</t>
    </r>
  </si>
  <si>
    <r>
      <t>Сумма, руб. (</t>
    </r>
    <r>
      <rPr>
        <sz val="9"/>
        <rFont val="Times New Roman"/>
        <family val="1"/>
        <charset val="204"/>
      </rPr>
      <t>гр.</t>
    </r>
    <r>
      <rPr>
        <sz val="9"/>
        <color theme="1"/>
        <rFont val="Times New Roman"/>
        <family val="1"/>
        <charset val="204"/>
      </rPr>
      <t xml:space="preserve">7 x </t>
    </r>
    <r>
      <rPr>
        <sz val="9"/>
        <rFont val="Times New Roman"/>
        <family val="1"/>
        <charset val="204"/>
      </rPr>
      <t xml:space="preserve">гр. </t>
    </r>
    <r>
      <rPr>
        <sz val="9"/>
        <color theme="1"/>
        <rFont val="Times New Roman"/>
        <family val="1"/>
        <charset val="204"/>
      </rPr>
      <t xml:space="preserve">8 x </t>
    </r>
    <r>
      <rPr>
        <sz val="9"/>
        <rFont val="Times New Roman"/>
        <family val="1"/>
        <charset val="204"/>
      </rPr>
      <t xml:space="preserve">гр. </t>
    </r>
    <r>
      <rPr>
        <sz val="9"/>
        <color theme="1"/>
        <rFont val="Times New Roman"/>
        <family val="1"/>
        <charset val="204"/>
      </rPr>
      <t>9)</t>
    </r>
  </si>
  <si>
    <r>
      <t>Сумма, руб. (</t>
    </r>
    <r>
      <rPr>
        <sz val="9"/>
        <rFont val="Times New Roman"/>
        <family val="1"/>
        <charset val="204"/>
      </rPr>
      <t xml:space="preserve">гр. </t>
    </r>
    <r>
      <rPr>
        <sz val="9"/>
        <color theme="1"/>
        <rFont val="Times New Roman"/>
        <family val="1"/>
        <charset val="204"/>
      </rPr>
      <t xml:space="preserve">10 x </t>
    </r>
    <r>
      <rPr>
        <sz val="9"/>
        <rFont val="Times New Roman"/>
        <family val="1"/>
        <charset val="204"/>
      </rPr>
      <t>гр.</t>
    </r>
    <r>
      <rPr>
        <sz val="9"/>
        <color theme="1"/>
        <rFont val="Times New Roman"/>
        <family val="1"/>
        <charset val="204"/>
      </rPr>
      <t xml:space="preserve">11 x </t>
    </r>
    <r>
      <rPr>
        <sz val="9"/>
        <rFont val="Times New Roman"/>
        <family val="1"/>
        <charset val="204"/>
      </rPr>
      <t>гр.</t>
    </r>
    <r>
      <rPr>
        <sz val="9"/>
        <color theme="1"/>
        <rFont val="Times New Roman"/>
        <family val="1"/>
        <charset val="204"/>
      </rPr>
      <t>12)</t>
    </r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</si>
  <si>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</si>
  <si>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</si>
  <si>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</si>
  <si>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r>
      <t xml:space="preserve"> Сумма, руб. (</t>
    </r>
    <r>
      <rPr>
        <sz val="9"/>
        <rFont val="Times New Roman"/>
        <family val="1"/>
        <charset val="204"/>
      </rPr>
      <t>гр.</t>
    </r>
    <r>
      <rPr>
        <sz val="9"/>
        <color theme="1"/>
        <rFont val="Times New Roman"/>
        <family val="1"/>
        <charset val="204"/>
      </rPr>
      <t xml:space="preserve">7 x </t>
    </r>
    <r>
      <rPr>
        <sz val="9"/>
        <rFont val="Times New Roman"/>
        <family val="1"/>
        <charset val="204"/>
      </rPr>
      <t xml:space="preserve">гр. </t>
    </r>
    <r>
      <rPr>
        <sz val="9"/>
        <color theme="1"/>
        <rFont val="Times New Roman"/>
        <family val="1"/>
        <charset val="204"/>
      </rPr>
      <t xml:space="preserve">8 x </t>
    </r>
    <r>
      <rPr>
        <sz val="9"/>
        <rFont val="Times New Roman"/>
        <family val="1"/>
        <charset val="204"/>
      </rPr>
      <t xml:space="preserve">гр. </t>
    </r>
    <r>
      <rPr>
        <sz val="9"/>
        <color theme="1"/>
        <rFont val="Times New Roman"/>
        <family val="1"/>
        <charset val="204"/>
      </rPr>
      <t>9)</t>
    </r>
  </si>
  <si>
    <t>Наименование государственного внебюджетного фонда</t>
  </si>
  <si>
    <t>Сумма взноса, руб.</t>
  </si>
  <si>
    <t>Размер базы для начисления страховых взносов, руб.</t>
  </si>
  <si>
    <t>Страховые взносы в Пенсионный фонд Российской Федерации, всего</t>
  </si>
  <si>
    <t>1.1.</t>
  </si>
  <si>
    <t>по ставке 22,0%</t>
  </si>
  <si>
    <t>по ставке 10,0%</t>
  </si>
  <si>
    <t>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</si>
  <si>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</si>
  <si>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</si>
  <si>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>обязательное социальное страхование на случай временной нетрудоспособности и в связи с материнством по ставке 2,9%</t>
  </si>
  <si>
    <t>2.2.</t>
  </si>
  <si>
    <t>с применением ставки взносов в Фонд социального страхования Российской Федерации по ставке 0,0%</t>
  </si>
  <si>
    <t>2.3.</t>
  </si>
  <si>
    <t>обязательное социальное страхование от несчастных случаев на производстве и профессиональных заболеваний по ставке 0,2%</t>
  </si>
  <si>
    <t>Страховые взносы в Федеральный фонд обязательного медицинского страхования, всего (по ставке 5,1%)</t>
  </si>
  <si>
    <t>&lt;*&gt;   Указываются   страховые  тарифы,  дифференцированные  по  классам профессионального  риска,  установленные  Федеральным законом от 22 декабря 2005   г.    №  179-ФЗ  "О  страховых  тарифах  на  обязательное социальное страхование  от  несчастных  случаев  на  производстве  и  профессиональных заболеваний  на  2006 год" (Собрание законодательства Российской Федерации, 2005, № 52, ст. 5592; 2015, № 51, ст. 7233).</t>
  </si>
  <si>
    <t>Налоговая база, руб.</t>
  </si>
  <si>
    <t>Ставка налога, %</t>
  </si>
  <si>
    <r>
      <t>Сумма исчисленного налога, подлежащего уплате, руб. (</t>
    </r>
    <r>
      <rPr>
        <sz val="10"/>
        <rFont val="Times New Roman"/>
        <family val="1"/>
        <charset val="204"/>
      </rPr>
      <t>гр. 3</t>
    </r>
    <r>
      <rPr>
        <sz val="10"/>
        <color theme="1"/>
        <rFont val="Times New Roman"/>
        <family val="1"/>
        <charset val="204"/>
      </rPr>
      <t xml:space="preserve"> x </t>
    </r>
    <r>
      <rPr>
        <sz val="10"/>
        <rFont val="Times New Roman"/>
        <family val="1"/>
        <charset val="204"/>
      </rPr>
      <t>гр. 4</t>
    </r>
    <r>
      <rPr>
        <sz val="10"/>
        <color theme="1"/>
        <rFont val="Times New Roman"/>
        <family val="1"/>
        <charset val="204"/>
      </rPr>
      <t xml:space="preserve"> / 100)</t>
    </r>
  </si>
  <si>
    <r>
      <t>Сумма исчисленного налога, подлежащего уплате, руб. (</t>
    </r>
    <r>
      <rPr>
        <sz val="10"/>
        <rFont val="Times New Roman"/>
        <family val="1"/>
        <charset val="204"/>
      </rPr>
      <t xml:space="preserve">гр. </t>
    </r>
    <r>
      <rPr>
        <sz val="10"/>
        <color theme="1"/>
        <rFont val="Times New Roman"/>
        <family val="1"/>
        <charset val="204"/>
      </rPr>
      <t xml:space="preserve">6 x </t>
    </r>
    <r>
      <rPr>
        <sz val="10"/>
        <rFont val="Times New Roman"/>
        <family val="1"/>
        <charset val="204"/>
      </rPr>
      <t xml:space="preserve">гр. </t>
    </r>
    <r>
      <rPr>
        <sz val="10"/>
        <color theme="1"/>
        <rFont val="Times New Roman"/>
        <family val="1"/>
        <charset val="204"/>
      </rPr>
      <t>7 / 100)</t>
    </r>
  </si>
  <si>
    <r>
      <t>Сумма исчисленного налога, подлежащего уплате, руб. (</t>
    </r>
    <r>
      <rPr>
        <sz val="10"/>
        <rFont val="Times New Roman"/>
        <family val="1"/>
        <charset val="204"/>
      </rPr>
      <t xml:space="preserve">гр. </t>
    </r>
    <r>
      <rPr>
        <sz val="10"/>
        <color theme="1"/>
        <rFont val="Times New Roman"/>
        <family val="1"/>
        <charset val="204"/>
      </rPr>
      <t xml:space="preserve">9 x </t>
    </r>
    <r>
      <rPr>
        <sz val="10"/>
        <rFont val="Times New Roman"/>
        <family val="1"/>
        <charset val="204"/>
      </rPr>
      <t xml:space="preserve">гр. </t>
    </r>
    <r>
      <rPr>
        <sz val="10"/>
        <color theme="1"/>
        <rFont val="Times New Roman"/>
        <family val="1"/>
        <charset val="204"/>
      </rPr>
      <t>10 / 100)</t>
    </r>
  </si>
  <si>
    <t xml:space="preserve"> </t>
  </si>
  <si>
    <t xml:space="preserve">       6.1. Расчет (обоснование) расходов на оплату услуг связи</t>
  </si>
  <si>
    <t>Количество номеров</t>
  </si>
  <si>
    <t>Количество платежей в год</t>
  </si>
  <si>
    <t>Стоимость за единицу, руб.</t>
  </si>
  <si>
    <r>
      <t>Сумма, руб. (</t>
    </r>
    <r>
      <rPr>
        <sz val="9"/>
        <rFont val="Times New Roman"/>
        <family val="1"/>
        <charset val="204"/>
      </rPr>
      <t>7</t>
    </r>
    <r>
      <rPr>
        <sz val="9"/>
        <color theme="1"/>
        <rFont val="Times New Roman"/>
        <family val="1"/>
        <charset val="204"/>
      </rPr>
      <t xml:space="preserve"> x  гр. 8x гр.</t>
    </r>
    <r>
      <rPr>
        <sz val="9"/>
        <rFont val="Times New Roman"/>
        <family val="1"/>
        <charset val="204"/>
      </rPr>
      <t>9</t>
    </r>
    <r>
      <rPr>
        <sz val="9"/>
        <color theme="1"/>
        <rFont val="Times New Roman"/>
        <family val="1"/>
        <charset val="204"/>
      </rPr>
      <t>)</t>
    </r>
  </si>
  <si>
    <r>
      <t>Сумма, руб. (гр.</t>
    </r>
    <r>
      <rPr>
        <sz val="9"/>
        <rFont val="Times New Roman"/>
        <family val="1"/>
        <charset val="204"/>
      </rPr>
      <t>11</t>
    </r>
    <r>
      <rPr>
        <sz val="9"/>
        <color theme="1"/>
        <rFont val="Times New Roman"/>
        <family val="1"/>
        <charset val="204"/>
      </rPr>
      <t xml:space="preserve"> x гр.1</t>
    </r>
    <r>
      <rPr>
        <sz val="9"/>
        <rFont val="Times New Roman"/>
        <family val="1"/>
        <charset val="204"/>
      </rPr>
      <t>2</t>
    </r>
    <r>
      <rPr>
        <sz val="9"/>
        <color theme="1"/>
        <rFont val="Times New Roman"/>
        <family val="1"/>
        <charset val="204"/>
      </rPr>
      <t xml:space="preserve"> x </t>
    </r>
    <r>
      <rPr>
        <sz val="9"/>
        <rFont val="Times New Roman"/>
        <family val="1"/>
        <charset val="204"/>
      </rPr>
      <t>гр.13</t>
    </r>
    <r>
      <rPr>
        <sz val="9"/>
        <color theme="1"/>
        <rFont val="Times New Roman"/>
        <family val="1"/>
        <charset val="204"/>
      </rPr>
      <t>)</t>
    </r>
  </si>
  <si>
    <t xml:space="preserve"> 6.2. 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</si>
  <si>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</si>
  <si>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</si>
  <si>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r>
      <t>Сумма, руб. (</t>
    </r>
    <r>
      <rPr>
        <sz val="10"/>
        <rFont val="Times New Roman"/>
        <family val="1"/>
        <charset val="204"/>
      </rPr>
      <t>гр. 3</t>
    </r>
    <r>
      <rPr>
        <sz val="10"/>
        <color theme="1"/>
        <rFont val="Times New Roman"/>
        <family val="1"/>
        <charset val="204"/>
      </rPr>
      <t xml:space="preserve"> x </t>
    </r>
    <r>
      <rPr>
        <sz val="10"/>
        <rFont val="Times New Roman"/>
        <family val="1"/>
        <charset val="204"/>
      </rPr>
      <t>гр. 4</t>
    </r>
    <r>
      <rPr>
        <sz val="10"/>
        <color theme="1"/>
        <rFont val="Times New Roman"/>
        <family val="1"/>
        <charset val="204"/>
      </rPr>
      <t>)</t>
    </r>
  </si>
  <si>
    <r>
      <t>Сумма, руб. (</t>
    </r>
    <r>
      <rPr>
        <sz val="10"/>
        <rFont val="Times New Roman"/>
        <family val="1"/>
        <charset val="204"/>
      </rPr>
      <t>гр.6</t>
    </r>
    <r>
      <rPr>
        <sz val="10"/>
        <color theme="1"/>
        <rFont val="Times New Roman"/>
        <family val="1"/>
        <charset val="204"/>
      </rPr>
      <t xml:space="preserve"> x </t>
    </r>
    <r>
      <rPr>
        <sz val="10"/>
        <rFont val="Times New Roman"/>
        <family val="1"/>
        <charset val="204"/>
      </rPr>
      <t>гр.7</t>
    </r>
    <r>
      <rPr>
        <sz val="10"/>
        <color theme="1"/>
        <rFont val="Times New Roman"/>
        <family val="1"/>
        <charset val="204"/>
      </rPr>
      <t>)</t>
    </r>
  </si>
  <si>
    <r>
      <t>Сумма, руб. (</t>
    </r>
    <r>
      <rPr>
        <sz val="10"/>
        <rFont val="Times New Roman"/>
        <family val="1"/>
        <charset val="204"/>
      </rPr>
      <t>гр.9</t>
    </r>
    <r>
      <rPr>
        <sz val="10"/>
        <color theme="1"/>
        <rFont val="Times New Roman"/>
        <family val="1"/>
        <charset val="204"/>
      </rPr>
      <t xml:space="preserve"> x гр.</t>
    </r>
    <r>
      <rPr>
        <sz val="10"/>
        <rFont val="Times New Roman"/>
        <family val="1"/>
        <charset val="204"/>
      </rPr>
      <t>10</t>
    </r>
    <r>
      <rPr>
        <sz val="10"/>
        <color theme="1"/>
        <rFont val="Times New Roman"/>
        <family val="1"/>
        <charset val="204"/>
      </rPr>
      <t>)</t>
    </r>
  </si>
  <si>
    <t>Размер потребления ресурсов</t>
  </si>
  <si>
    <t>Тариф (с учетом НДС), руб.</t>
  </si>
  <si>
    <t>Индексация, %</t>
  </si>
  <si>
    <r>
      <t>Сумма, руб. (</t>
    </r>
    <r>
      <rPr>
        <sz val="9"/>
        <rFont val="Times New Roman"/>
        <family val="1"/>
        <charset val="204"/>
      </rPr>
      <t>гр.3</t>
    </r>
    <r>
      <rPr>
        <sz val="9"/>
        <color theme="1"/>
        <rFont val="Times New Roman"/>
        <family val="1"/>
        <charset val="204"/>
      </rPr>
      <t xml:space="preserve"> x гр.4 x </t>
    </r>
    <r>
      <rPr>
        <sz val="9"/>
        <rFont val="Times New Roman"/>
        <family val="1"/>
        <charset val="204"/>
      </rPr>
      <t>5</t>
    </r>
    <r>
      <rPr>
        <sz val="9"/>
        <color theme="1"/>
        <rFont val="Times New Roman"/>
        <family val="1"/>
        <charset val="204"/>
      </rPr>
      <t>)</t>
    </r>
  </si>
  <si>
    <r>
      <t>Сумма, руб. (</t>
    </r>
    <r>
      <rPr>
        <sz val="9"/>
        <rFont val="Times New Roman"/>
        <family val="1"/>
        <charset val="204"/>
      </rPr>
      <t>гр.7</t>
    </r>
    <r>
      <rPr>
        <sz val="9"/>
        <color theme="1"/>
        <rFont val="Times New Roman"/>
        <family val="1"/>
        <charset val="204"/>
      </rPr>
      <t xml:space="preserve"> x </t>
    </r>
    <r>
      <rPr>
        <sz val="9"/>
        <rFont val="Times New Roman"/>
        <family val="1"/>
        <charset val="204"/>
      </rPr>
      <t xml:space="preserve">гр. </t>
    </r>
    <r>
      <rPr>
        <sz val="9"/>
        <color theme="1"/>
        <rFont val="Times New Roman"/>
        <family val="1"/>
        <charset val="204"/>
      </rPr>
      <t xml:space="preserve">8 x </t>
    </r>
    <r>
      <rPr>
        <sz val="9"/>
        <rFont val="Times New Roman"/>
        <family val="1"/>
        <charset val="204"/>
      </rPr>
      <t>гр.</t>
    </r>
    <r>
      <rPr>
        <sz val="9"/>
        <color theme="1"/>
        <rFont val="Times New Roman"/>
        <family val="1"/>
        <charset val="204"/>
      </rPr>
      <t>9)</t>
    </r>
  </si>
  <si>
    <r>
      <t>Сумма, руб. (</t>
    </r>
    <r>
      <rPr>
        <sz val="9"/>
        <rFont val="Times New Roman"/>
        <family val="1"/>
        <charset val="204"/>
      </rPr>
      <t>гр.11</t>
    </r>
    <r>
      <rPr>
        <sz val="9"/>
        <color theme="1"/>
        <rFont val="Times New Roman"/>
        <family val="1"/>
        <charset val="204"/>
      </rPr>
      <t xml:space="preserve"> x </t>
    </r>
    <r>
      <rPr>
        <sz val="9"/>
        <rFont val="Times New Roman"/>
        <family val="1"/>
        <charset val="204"/>
      </rPr>
      <t xml:space="preserve">гр </t>
    </r>
    <r>
      <rPr>
        <sz val="9"/>
        <color theme="1"/>
        <rFont val="Times New Roman"/>
        <family val="1"/>
        <charset val="204"/>
      </rPr>
      <t xml:space="preserve">12 x </t>
    </r>
    <r>
      <rPr>
        <sz val="9"/>
        <rFont val="Times New Roman"/>
        <family val="1"/>
        <charset val="204"/>
      </rPr>
      <t>гр.</t>
    </r>
    <r>
      <rPr>
        <sz val="9"/>
        <color theme="1"/>
        <rFont val="Times New Roman"/>
        <family val="1"/>
        <charset val="204"/>
      </rPr>
      <t>13)</t>
    </r>
  </si>
  <si>
    <t>Количество</t>
  </si>
  <si>
    <t>Объект</t>
  </si>
  <si>
    <t>Количество работ (услуг)</t>
  </si>
  <si>
    <t>Стоимость работ (услуг), руб.</t>
  </si>
  <si>
    <t>Количество договоров</t>
  </si>
  <si>
    <t>Стоимость услуги, руб.</t>
  </si>
  <si>
    <r>
      <t xml:space="preserve">  </t>
    </r>
    <r>
      <rPr>
        <sz val="12"/>
        <color theme="1"/>
        <rFont val="Times New Roman"/>
        <family val="1"/>
        <charset val="204"/>
      </rPr>
      <t>6.7. Расчет (обоснование) расходов на приобретение основных средств, материальных запасов</t>
    </r>
  </si>
  <si>
    <t>Средняя стоимость, руб.</t>
  </si>
  <si>
    <r>
      <t>Сумма, руб. (</t>
    </r>
    <r>
      <rPr>
        <sz val="10"/>
        <rFont val="Times New Roman"/>
        <family val="1"/>
        <charset val="204"/>
      </rPr>
      <t xml:space="preserve">гр. </t>
    </r>
    <r>
      <rPr>
        <sz val="10"/>
        <color theme="1"/>
        <rFont val="Times New Roman"/>
        <family val="1"/>
        <charset val="204"/>
      </rPr>
      <t xml:space="preserve">3 x </t>
    </r>
    <r>
      <rPr>
        <sz val="10"/>
        <rFont val="Times New Roman"/>
        <family val="1"/>
        <charset val="204"/>
      </rPr>
      <t xml:space="preserve">гр. </t>
    </r>
    <r>
      <rPr>
        <sz val="10"/>
        <color theme="1"/>
        <rFont val="Times New Roman"/>
        <family val="1"/>
        <charset val="204"/>
      </rPr>
      <t>4)</t>
    </r>
  </si>
  <si>
    <r>
      <t>Сумма, руб. (</t>
    </r>
    <r>
      <rPr>
        <sz val="10"/>
        <rFont val="Times New Roman"/>
        <family val="1"/>
        <charset val="204"/>
      </rPr>
      <t xml:space="preserve">гр. </t>
    </r>
    <r>
      <rPr>
        <sz val="10"/>
        <color theme="1"/>
        <rFont val="Times New Roman"/>
        <family val="1"/>
        <charset val="204"/>
      </rPr>
      <t xml:space="preserve">6 x </t>
    </r>
    <r>
      <rPr>
        <sz val="10"/>
        <rFont val="Times New Roman"/>
        <family val="1"/>
        <charset val="204"/>
      </rPr>
      <t>гр.7</t>
    </r>
    <r>
      <rPr>
        <sz val="10"/>
        <color theme="1"/>
        <rFont val="Times New Roman"/>
        <family val="1"/>
        <charset val="204"/>
      </rPr>
      <t>)</t>
    </r>
  </si>
  <si>
    <r>
      <t>Сумма, руб. (</t>
    </r>
    <r>
      <rPr>
        <sz val="10"/>
        <rFont val="Times New Roman"/>
        <family val="1"/>
        <charset val="204"/>
      </rPr>
      <t>гр.</t>
    </r>
    <r>
      <rPr>
        <sz val="10"/>
        <color theme="1"/>
        <rFont val="Times New Roman"/>
        <family val="1"/>
        <charset val="204"/>
      </rPr>
      <t xml:space="preserve">9 x </t>
    </r>
    <r>
      <rPr>
        <sz val="10"/>
        <rFont val="Times New Roman"/>
        <family val="1"/>
        <charset val="204"/>
      </rPr>
      <t>гр.1</t>
    </r>
    <r>
      <rPr>
        <sz val="10"/>
        <color theme="1"/>
        <rFont val="Times New Roman"/>
        <family val="1"/>
        <charset val="204"/>
      </rPr>
      <t>0)</t>
    </r>
  </si>
  <si>
    <t>плановых показателей поступлений доходов</t>
  </si>
  <si>
    <t>1.Обоснование (расчет) плановых показателей поступлений доходов по статье 120 «Доходы от собственности» (строка 1100)</t>
  </si>
  <si>
    <t>1.1 Расчет доходов в виде арендной либо иной платы за передачу в возмездное пользование муниципального имущества</t>
  </si>
  <si>
    <t>Наименование объекта</t>
  </si>
  <si>
    <t>Плата (тариф) арендной платы за единицу площади (объект), руб.</t>
  </si>
  <si>
    <t>Планируемый объём предоставления имущества в аренду (в натуральных показателях)</t>
  </si>
  <si>
    <t>Объем планируемых поступлений, руб.</t>
  </si>
  <si>
    <t>Недвижимое имущество, всего</t>
  </si>
  <si>
    <t>х</t>
  </si>
  <si>
    <t>Помещения нежилые, кв.м</t>
  </si>
  <si>
    <t>Движимое имущество, всего</t>
  </si>
  <si>
    <t>ИТОГО:</t>
  </si>
  <si>
    <t>2.1.1  Расчет доходов в виде платы за оказание услуг (выполнение работ) в рамках установленного  муниципального  задания</t>
  </si>
  <si>
    <t>Наименование услуги (работы)</t>
  </si>
  <si>
    <t>Плата (тариф) за единицу услуги (работы), руб</t>
  </si>
  <si>
    <t>Общий объем планируемых поступлений, руб</t>
  </si>
  <si>
    <t>Итого</t>
  </si>
  <si>
    <t>2.1.2  Расчет доходов в виде платы за оказание услуг (выполнение работ) сверх  установленного  муниципального  задания</t>
  </si>
  <si>
    <t>2.2.  Расчет плановых поступлений в виде прочих поступлений от компенсации затрат бюджетных и автономных учреждений</t>
  </si>
  <si>
    <t>3. Обоснования (расчеты) плановых показателей по поступлениям от приносящей доход деятельности по статье 140 "Штрафы, пени, неустойки, возмещение ущерба" (строка 1300)</t>
  </si>
  <si>
    <t>4.  Обоснования (расчеты) плановых показателей по статье 150   "Безвозмездные денежные поступления" (строка 1400)</t>
  </si>
  <si>
    <t>Объем доходов</t>
  </si>
  <si>
    <t>Гранты в форме субсидий из федерального бюджета</t>
  </si>
  <si>
    <t>Гранты в форме субсидий из бюджетов субъектов Российской Федерации и местных бюджетов</t>
  </si>
  <si>
    <t>Гранты, за исключением грантов в виде субсидий</t>
  </si>
  <si>
    <t>Пожертвования</t>
  </si>
  <si>
    <t>Прочие безвозмездные поступления</t>
  </si>
  <si>
    <t>5. Обоснования (расчеты) плановых показателей по статье 180 «Прочие доходы» (строка 1500)</t>
  </si>
  <si>
    <t>Субсидии на иные цели</t>
  </si>
  <si>
    <t>Субсидии  на осуществление капитальных вложений в объекты капитального строительства государственной собственности или приобретение объектов недвижимого имущества в государственную собственность</t>
  </si>
  <si>
    <t>Доход от непериодических выплат компенсаций в счет возмещения вреда или убытков, кроме страхового возмещения, выплачиваемого страховыми организациями в соответствии с договорами страхования</t>
  </si>
  <si>
    <t>Прочие доходы</t>
  </si>
  <si>
    <t>6. Обоснования (расчеты) плановых показателей по статье 510 «Поступление денежных средств и их эквивалентов» (строка 1600)</t>
  </si>
  <si>
    <t>от возврата подотчетным лицом выданного ему аванса в прошлые отчетные периоды</t>
  </si>
  <si>
    <t xml:space="preserve">Прочие </t>
  </si>
  <si>
    <t xml:space="preserve">                                              Раздел 1. Поступления и выплаты</t>
  </si>
  <si>
    <t>Код по бюджетной классификации и Российской Федерации</t>
  </si>
  <si>
    <t>Остаток средств на начало текущего финансового года</t>
  </si>
  <si>
    <t>Остаток средств на конец текущего финансового года</t>
  </si>
  <si>
    <t>0001</t>
  </si>
  <si>
    <t>0002</t>
  </si>
  <si>
    <t>на 2020г. текущий финансовый год</t>
  </si>
  <si>
    <t>на 2021 г. первый год планового периода</t>
  </si>
  <si>
    <t>на 2022 г. второй год планового периода</t>
  </si>
  <si>
    <t xml:space="preserve"> за пределами планового периода</t>
  </si>
  <si>
    <t>прочие поступления, всего</t>
  </si>
  <si>
    <t xml:space="preserve">расходы на закупку товаров, работ, услуг, всего </t>
  </si>
  <si>
    <t>Выплаты, уменьшающие доход, всего</t>
  </si>
  <si>
    <t xml:space="preserve">налог на прибыль </t>
  </si>
  <si>
    <t>налог на добавленную стоимость</t>
  </si>
  <si>
    <t xml:space="preserve">прочие налоги, уменьшающие доход </t>
  </si>
  <si>
    <t>Прочие выплаты, всего</t>
  </si>
  <si>
    <t>Анали-тический код</t>
  </si>
  <si>
    <t>Директор</t>
  </si>
  <si>
    <t xml:space="preserve">      муниципального учреждения</t>
  </si>
  <si>
    <t>1. Расчеты (обоснования) выплат персоналу (строка 2100)</t>
  </si>
  <si>
    <t>1.1. Расчеты (обоснования) расходов на оплату труда (на 2020 год )</t>
  </si>
  <si>
    <t>Расчеты (обоснования) расходов на оплату труда (на 2021 год )</t>
  </si>
  <si>
    <t>Расчеты (обоснования) расходов на оплату труда (на 2022 год )</t>
  </si>
  <si>
    <t>на 2020год</t>
  </si>
  <si>
    <t>обязательное социальное страхование от несчастных случаев на производстве и профессиональных заболеваний по ставке 0,__%&lt;*&gt;</t>
  </si>
  <si>
    <r>
      <t xml:space="preserve"> </t>
    </r>
    <r>
      <rPr>
        <sz val="13"/>
        <color theme="1"/>
        <rFont val="Times New Roman"/>
        <family val="1"/>
        <charset val="204"/>
      </rPr>
      <t>3. Расчет (обоснование) расходов на уплату налогов, сборов и иных платежей (строка 2300)</t>
    </r>
  </si>
  <si>
    <t>2. Обоснование (расчет) плановых показателей по поступлениям доходов по статье 130 "Доходы от оказания платных услуг, компенсаций затрат"  (строка 1200)</t>
  </si>
  <si>
    <t xml:space="preserve">на 2021год </t>
  </si>
  <si>
    <t xml:space="preserve">на 2022год </t>
  </si>
  <si>
    <t>на  2021 год</t>
  </si>
  <si>
    <t>на  2020год</t>
  </si>
  <si>
    <t>на  2022 год</t>
  </si>
  <si>
    <t>на 2020 год</t>
  </si>
  <si>
    <t>на 2021 год</t>
  </si>
  <si>
    <t>на 2022 год</t>
  </si>
  <si>
    <t>на  2020 год</t>
  </si>
  <si>
    <t>средняя сумма одного возмещения</t>
  </si>
  <si>
    <t>прогнозируемое  
количество случаев поступления возмещения ущерба, ед</t>
  </si>
  <si>
    <t>4.1  	Расчет доходов от безвозмездных денежных поступлений</t>
  </si>
  <si>
    <t>5.1 Расчет прочих доходов</t>
  </si>
  <si>
    <t>Поступления государственных (муниципальных) бюджетных, автономных учреждений от возврата дебиторской задолженности прошлых лет по ранее произведенным расходам</t>
  </si>
  <si>
    <t>по контрактам или иным договорам, расторгнутым в связи с нарушением исполнителем (подрядчиком) условий контракта или иного договора сумм ранее перечисленных денежных обеспечений</t>
  </si>
  <si>
    <t xml:space="preserve">   на 2020 год и плановый период 2021 и 2022 годов</t>
  </si>
  <si>
    <t xml:space="preserve">на 2020 год </t>
  </si>
  <si>
    <t xml:space="preserve">Код видов расходов </t>
  </si>
  <si>
    <t>Преподаватель</t>
  </si>
  <si>
    <t>Библиотекарь</t>
  </si>
  <si>
    <t>Дворник</t>
  </si>
  <si>
    <t>Уборщица</t>
  </si>
  <si>
    <t>Настройщик</t>
  </si>
  <si>
    <t>Зам. директора</t>
  </si>
  <si>
    <t xml:space="preserve">Источник финансового обеспечения    </t>
  </si>
  <si>
    <r>
      <t xml:space="preserve">  </t>
    </r>
    <r>
      <rPr>
        <sz val="13"/>
        <color theme="1"/>
        <rFont val="Times New Roman"/>
        <family val="1"/>
        <charset val="204"/>
      </rPr>
  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  </r>
  </si>
  <si>
    <t>Уплата налогов (имущество)</t>
  </si>
  <si>
    <t>Уплата налогов (земельный)</t>
  </si>
  <si>
    <t>Код видов расходов</t>
  </si>
  <si>
    <t>Тепловая энергия</t>
  </si>
  <si>
    <t>Электроэнергия</t>
  </si>
  <si>
    <t>Водоснабжение</t>
  </si>
  <si>
    <t xml:space="preserve"> 6.3. Расчет (обоснование) расходов на оплату коммунальных услуг</t>
  </si>
  <si>
    <t>Вывоз ТКО</t>
  </si>
  <si>
    <t>Приобретение канцтоваров</t>
  </si>
  <si>
    <t>Планируемый объем оказания услуг (выполнения работ)</t>
  </si>
  <si>
    <t xml:space="preserve">Субсидии на финансовое обеспечение выполнения муниципального задания </t>
  </si>
  <si>
    <t>Доходы от иной приносящей доход деятельности</t>
  </si>
  <si>
    <t>2.4.</t>
  </si>
  <si>
    <t>2.5.</t>
  </si>
  <si>
    <t>1.3. Расчеты (обоснования) выплат персоналу по уходу за ребенком</t>
  </si>
  <si>
    <t>Фонд оплаты труда в год, руб. (гр. 3 x гр. 4 x (1 + гр. 8 / 100) x гр. 9 x 12)</t>
  </si>
  <si>
    <r>
      <t xml:space="preserve">      </t>
    </r>
    <r>
      <rPr>
        <sz val="14"/>
        <color theme="1"/>
        <rFont val="Times New Roman"/>
        <family val="1"/>
        <charset val="204"/>
      </rPr>
      <t>(на 2020 год и плановый период 2021 и 2022 годов)</t>
    </r>
  </si>
  <si>
    <t>1.2.Расчеты (обоснования) выплат персоналу при направлении в служебные командировки</t>
  </si>
  <si>
    <t>Энергетик</t>
  </si>
  <si>
    <t>Экономист</t>
  </si>
  <si>
    <t>Специалист по кадрам</t>
  </si>
  <si>
    <t>Сторож</t>
  </si>
  <si>
    <t xml:space="preserve">Рабочий по комплексному обслуживанию </t>
  </si>
  <si>
    <t>Вахтер</t>
  </si>
  <si>
    <t>Прочие выплаты</t>
  </si>
  <si>
    <t>Приобретение музыкальных инструментов (софинансирование)</t>
  </si>
  <si>
    <t>Интернет</t>
  </si>
  <si>
    <t>Дистанционный сбор и обработка информации с тепловычислителей  с использованием GSM</t>
  </si>
  <si>
    <t>1.3. Расчеты (обоснования) выплат персоналу за первые три дня временной нетрудоспособности за счет работодателя</t>
  </si>
  <si>
    <t xml:space="preserve"> выплат персоналу за первые три дня временной нетрудоспособности за счет работодателя</t>
  </si>
  <si>
    <t>Тех. обслуживание пожарной сигнализации</t>
  </si>
  <si>
    <t>Тех. обслуживание охранной сигнализации</t>
  </si>
  <si>
    <t>Тех. обслуживание системы отопления</t>
  </si>
  <si>
    <t>Услуга по охране путем реагирования на сообщение о срабатывании</t>
  </si>
  <si>
    <t xml:space="preserve">Консультационные услуги </t>
  </si>
  <si>
    <t>оказание платных услуг</t>
  </si>
  <si>
    <t>оказание платных услуг  130</t>
  </si>
  <si>
    <t>оказание платных услуг 130</t>
  </si>
  <si>
    <t>оказание платных услуг   130</t>
  </si>
  <si>
    <t>безвозмездные денежные поступления 150</t>
  </si>
  <si>
    <t xml:space="preserve"> 6.4. Расчет (обоснование) расходов на оплату коммунальных услуг</t>
  </si>
  <si>
    <r>
      <t xml:space="preserve">  </t>
    </r>
    <r>
      <rPr>
        <sz val="12"/>
        <color theme="1"/>
        <rFont val="Times New Roman"/>
        <family val="1"/>
        <charset val="204"/>
      </rPr>
      <t>6.6. Расчет (обоснование) расходов на оплату работ, услуг по содержанию имущества</t>
    </r>
  </si>
  <si>
    <t xml:space="preserve"> 6.7. Расчет (обоснование) расходов на оплату прочих работ, услуг</t>
  </si>
  <si>
    <r>
      <t xml:space="preserve">  </t>
    </r>
    <r>
      <rPr>
        <sz val="12"/>
        <color theme="1"/>
        <rFont val="Times New Roman"/>
        <family val="1"/>
        <charset val="204"/>
      </rPr>
      <t>6.8. Расчет (обоснование) расходов на приобретение основных средств, материальных запасов</t>
    </r>
  </si>
  <si>
    <t>Оплата суточных  при служебной командировке</t>
  </si>
  <si>
    <t>Оплата проживания и проезда  при служебной командировке</t>
  </si>
  <si>
    <t>оказание платных услуг   150</t>
  </si>
  <si>
    <t xml:space="preserve">       6.2. Расчет (обоснование) расходов на оплату услуг связи</t>
  </si>
  <si>
    <t>Периодические медицинские осмотры</t>
  </si>
  <si>
    <t>Сопровождение сайта</t>
  </si>
  <si>
    <t>Периодическая подписка</t>
  </si>
  <si>
    <t>Организационные взносы для участия в конкурсах</t>
  </si>
  <si>
    <t>средства учреждения - за 3 дня нетрудоспособности</t>
  </si>
  <si>
    <t>111/266</t>
  </si>
  <si>
    <t>244/221</t>
  </si>
  <si>
    <t>244/223</t>
  </si>
  <si>
    <t>244/224</t>
  </si>
  <si>
    <t>244/225</t>
  </si>
  <si>
    <t>244/226</t>
  </si>
  <si>
    <t>244/227</t>
  </si>
  <si>
    <t>244/310</t>
  </si>
  <si>
    <t>Увеличение стоимости материальных запасов из них:</t>
  </si>
  <si>
    <t>244/343</t>
  </si>
  <si>
    <t>244/346</t>
  </si>
  <si>
    <t>244/349</t>
  </si>
  <si>
    <t>Повышение квалификации работников</t>
  </si>
  <si>
    <t>112/212</t>
  </si>
  <si>
    <t>прочие выплаты персоналу(оплата суточных)</t>
  </si>
  <si>
    <t>прочие выплаты персоналу(оплата проживания и проезда при служебной командировке)</t>
  </si>
  <si>
    <t>112/226</t>
  </si>
  <si>
    <t>244/222</t>
  </si>
  <si>
    <t>в том числе компенсационного характера</t>
  </si>
  <si>
    <t>112/266</t>
  </si>
</sst>
</file>

<file path=xl/styles.xml><?xml version="1.0" encoding="utf-8"?>
<styleSheet xmlns="http://schemas.openxmlformats.org/spreadsheetml/2006/main">
  <numFmts count="1">
    <numFmt numFmtId="164" formatCode="0.0%"/>
  </numFmts>
  <fonts count="30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Courier New"/>
      <family val="3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sz val="14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4"/>
      <color theme="1"/>
      <name val="Courier New"/>
      <family val="3"/>
      <charset val="204"/>
    </font>
    <font>
      <sz val="10"/>
      <name val="Arial Cyr"/>
      <charset val="204"/>
    </font>
    <font>
      <sz val="14"/>
      <color theme="1"/>
      <name val="Calibri"/>
      <family val="2"/>
      <scheme val="minor"/>
    </font>
    <font>
      <sz val="1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0" fontId="27" fillId="0" borderId="0"/>
  </cellStyleXfs>
  <cellXfs count="3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5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 indent="5"/>
    </xf>
    <xf numFmtId="0" fontId="16" fillId="2" borderId="0" xfId="0" applyFont="1" applyFill="1" applyAlignment="1">
      <alignment vertical="center"/>
    </xf>
    <xf numFmtId="0" fontId="7" fillId="0" borderId="0" xfId="0" applyFont="1" applyAlignment="1">
      <alignment vertical="center" wrapText="1"/>
    </xf>
    <xf numFmtId="0" fontId="13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/>
    <xf numFmtId="0" fontId="1" fillId="0" borderId="0" xfId="0" applyFont="1" applyBorder="1" applyAlignment="1">
      <alignment vertical="top"/>
    </xf>
    <xf numFmtId="0" fontId="2" fillId="0" borderId="2" xfId="0" applyFont="1" applyBorder="1" applyAlignment="1">
      <alignment vertical="center" wrapText="1"/>
    </xf>
    <xf numFmtId="0" fontId="20" fillId="0" borderId="2" xfId="1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 indent="4"/>
    </xf>
    <xf numFmtId="0" fontId="2" fillId="0" borderId="4" xfId="0" applyFont="1" applyBorder="1" applyAlignment="1">
      <alignment horizontal="left" vertical="center" wrapText="1" indent="2"/>
    </xf>
    <xf numFmtId="0" fontId="24" fillId="0" borderId="4" xfId="1" applyFont="1" applyBorder="1" applyAlignment="1">
      <alignment horizontal="justify" vertical="center" wrapText="1"/>
    </xf>
    <xf numFmtId="0" fontId="2" fillId="0" borderId="2" xfId="0" applyFont="1" applyBorder="1" applyAlignment="1">
      <alignment horizontal="left" vertical="center" wrapText="1" indent="6"/>
    </xf>
    <xf numFmtId="0" fontId="20" fillId="0" borderId="4" xfId="1" applyFont="1" applyBorder="1" applyAlignment="1">
      <alignment vertical="center" wrapText="1"/>
    </xf>
    <xf numFmtId="0" fontId="20" fillId="0" borderId="5" xfId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 indent="6"/>
    </xf>
    <xf numFmtId="0" fontId="10" fillId="0" borderId="0" xfId="1" applyFont="1" applyBorder="1" applyAlignment="1">
      <alignment vertical="center" wrapText="1"/>
    </xf>
    <xf numFmtId="0" fontId="25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4" fontId="0" fillId="0" borderId="0" xfId="0" applyNumberFormat="1"/>
    <xf numFmtId="4" fontId="4" fillId="0" borderId="2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4" fontId="8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4" fontId="13" fillId="0" borderId="2" xfId="0" applyNumberFormat="1" applyFont="1" applyBorder="1" applyAlignment="1">
      <alignment vertical="center" wrapText="1"/>
    </xf>
    <xf numFmtId="2" fontId="13" fillId="0" borderId="2" xfId="0" applyNumberFormat="1" applyFont="1" applyBorder="1" applyAlignment="1">
      <alignment horizontal="center" vertical="center" wrapText="1"/>
    </xf>
    <xf numFmtId="4" fontId="13" fillId="0" borderId="2" xfId="0" applyNumberFormat="1" applyFont="1" applyBorder="1" applyAlignment="1">
      <alignment vertical="center"/>
    </xf>
    <xf numFmtId="2" fontId="13" fillId="2" borderId="2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left"/>
    </xf>
    <xf numFmtId="4" fontId="4" fillId="0" borderId="0" xfId="0" applyNumberFormat="1" applyFont="1" applyBorder="1" applyAlignment="1">
      <alignment vertical="center" wrapText="1"/>
    </xf>
    <xf numFmtId="0" fontId="4" fillId="0" borderId="0" xfId="0" applyFont="1" applyBorder="1" applyAlignment="1">
      <alignment horizontal="justify" vertical="center" wrapText="1"/>
    </xf>
    <xf numFmtId="0" fontId="3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center" wrapText="1"/>
    </xf>
    <xf numFmtId="4" fontId="13" fillId="2" borderId="0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8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top" wrapText="1"/>
    </xf>
    <xf numFmtId="0" fontId="28" fillId="0" borderId="0" xfId="0" applyFont="1"/>
    <xf numFmtId="4" fontId="4" fillId="0" borderId="0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4" fontId="8" fillId="0" borderId="0" xfId="0" applyNumberFormat="1" applyFont="1" applyBorder="1" applyAlignment="1">
      <alignment horizontal="center"/>
    </xf>
    <xf numFmtId="3" fontId="13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8" fillId="0" borderId="2" xfId="0" applyFont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4" fontId="4" fillId="0" borderId="2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center" wrapText="1"/>
    </xf>
    <xf numFmtId="4" fontId="1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24" fillId="0" borderId="2" xfId="0" applyFont="1" applyBorder="1" applyAlignment="1">
      <alignment vertical="center" wrapText="1"/>
    </xf>
    <xf numFmtId="0" fontId="29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vertical="center" wrapText="1"/>
    </xf>
    <xf numFmtId="4" fontId="22" fillId="0" borderId="2" xfId="0" applyNumberFormat="1" applyFont="1" applyBorder="1" applyAlignment="1">
      <alignment horizontal="center" vertical="center" wrapText="1"/>
    </xf>
    <xf numFmtId="0" fontId="24" fillId="0" borderId="4" xfId="0" applyFont="1" applyBorder="1" applyAlignment="1">
      <alignment vertical="center" wrapText="1"/>
    </xf>
    <xf numFmtId="4" fontId="22" fillId="0" borderId="2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" fillId="0" borderId="0" xfId="0" applyFont="1" applyBorder="1"/>
    <xf numFmtId="0" fontId="7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4" fontId="1" fillId="0" borderId="2" xfId="0" applyNumberFormat="1" applyFont="1" applyBorder="1" applyAlignment="1">
      <alignment vertical="center" wrapText="1"/>
    </xf>
    <xf numFmtId="1" fontId="4" fillId="3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4" fontId="1" fillId="3" borderId="2" xfId="0" applyNumberFormat="1" applyFont="1" applyFill="1" applyBorder="1" applyAlignment="1">
      <alignment vertical="center" wrapText="1"/>
    </xf>
    <xf numFmtId="4" fontId="1" fillId="3" borderId="2" xfId="0" applyNumberFormat="1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4" fontId="1" fillId="3" borderId="2" xfId="0" applyNumberFormat="1" applyFont="1" applyFill="1" applyBorder="1" applyAlignment="1">
      <alignment vertical="center" wrapText="1"/>
    </xf>
    <xf numFmtId="4" fontId="1" fillId="0" borderId="2" xfId="0" applyNumberFormat="1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justify" vertical="center"/>
    </xf>
    <xf numFmtId="0" fontId="1" fillId="0" borderId="0" xfId="0" applyFont="1" applyBorder="1" applyAlignment="1">
      <alignment horizontal="justify" vertical="top"/>
    </xf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justify"/>
    </xf>
    <xf numFmtId="0" fontId="21" fillId="0" borderId="0" xfId="1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22" fillId="0" borderId="0" xfId="1" applyFont="1" applyBorder="1" applyAlignment="1">
      <alignment horizontal="center" vertical="center" wrapText="1"/>
    </xf>
    <xf numFmtId="0" fontId="0" fillId="0" borderId="0" xfId="0" applyBorder="1"/>
    <xf numFmtId="0" fontId="4" fillId="0" borderId="0" xfId="0" applyFont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top" wrapText="1"/>
    </xf>
    <xf numFmtId="4" fontId="4" fillId="3" borderId="0" xfId="0" applyNumberFormat="1" applyFont="1" applyFill="1" applyBorder="1" applyAlignment="1">
      <alignment vertical="center" wrapText="1"/>
    </xf>
    <xf numFmtId="2" fontId="4" fillId="0" borderId="0" xfId="0" applyNumberFormat="1" applyFont="1" applyBorder="1" applyAlignment="1">
      <alignment vertical="center" wrapText="1"/>
    </xf>
    <xf numFmtId="0" fontId="2" fillId="0" borderId="0" xfId="0" applyFont="1" applyBorder="1" applyAlignment="1">
      <alignment horizontal="justify" vertical="center"/>
    </xf>
    <xf numFmtId="0" fontId="25" fillId="0" borderId="0" xfId="0" applyFont="1" applyBorder="1"/>
    <xf numFmtId="0" fontId="2" fillId="0" borderId="0" xfId="0" applyFont="1" applyBorder="1"/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horizontal="justify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4" fontId="1" fillId="3" borderId="2" xfId="0" applyNumberFormat="1" applyFont="1" applyFill="1" applyBorder="1" applyAlignment="1">
      <alignment vertical="center" wrapText="1"/>
    </xf>
    <xf numFmtId="4" fontId="1" fillId="0" borderId="2" xfId="0" applyNumberFormat="1" applyFont="1" applyBorder="1" applyAlignment="1">
      <alignment vertical="center" wrapText="1"/>
    </xf>
    <xf numFmtId="4" fontId="1" fillId="3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29" fillId="0" borderId="2" xfId="1" applyFont="1" applyBorder="1" applyAlignment="1">
      <alignment horizontal="center" vertical="top" wrapText="1"/>
    </xf>
    <xf numFmtId="0" fontId="20" fillId="0" borderId="4" xfId="1" applyFont="1" applyBorder="1" applyAlignment="1">
      <alignment horizontal="center" vertical="top" wrapText="1"/>
    </xf>
    <xf numFmtId="0" fontId="20" fillId="0" borderId="5" xfId="1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4" fontId="4" fillId="3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4" fontId="8" fillId="0" borderId="7" xfId="0" applyNumberFormat="1" applyFont="1" applyBorder="1" applyAlignment="1">
      <alignment horizontal="center" vertical="center" wrapText="1"/>
    </xf>
    <xf numFmtId="4" fontId="8" fillId="0" borderId="3" xfId="0" applyNumberFormat="1" applyFont="1" applyBorder="1" applyAlignment="1">
      <alignment horizontal="center" vertical="center" wrapText="1"/>
    </xf>
    <xf numFmtId="4" fontId="8" fillId="0" borderId="2" xfId="0" applyNumberFormat="1" applyFont="1" applyBorder="1" applyAlignment="1">
      <alignment horizontal="center"/>
    </xf>
    <xf numFmtId="4" fontId="4" fillId="0" borderId="7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4" fontId="8" fillId="0" borderId="7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4" fillId="0" borderId="9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4" fontId="8" fillId="3" borderId="2" xfId="0" applyNumberFormat="1" applyFont="1" applyFill="1" applyBorder="1" applyAlignment="1">
      <alignment horizontal="center"/>
    </xf>
    <xf numFmtId="4" fontId="8" fillId="0" borderId="3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0" fillId="0" borderId="0" xfId="1" applyFont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4" fontId="4" fillId="0" borderId="3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horizontal="left" vertical="center" wrapText="1"/>
    </xf>
    <xf numFmtId="0" fontId="4" fillId="0" borderId="7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2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20" fillId="0" borderId="7" xfId="1" applyFont="1" applyBorder="1" applyAlignment="1">
      <alignment vertical="top" wrapText="1"/>
    </xf>
    <xf numFmtId="0" fontId="20" fillId="0" borderId="8" xfId="1" applyFont="1" applyBorder="1" applyAlignment="1">
      <alignment vertical="top" wrapText="1"/>
    </xf>
    <xf numFmtId="0" fontId="20" fillId="0" borderId="3" xfId="1" applyFont="1" applyBorder="1" applyAlignment="1">
      <alignment vertical="top" wrapText="1"/>
    </xf>
    <xf numFmtId="0" fontId="4" fillId="0" borderId="8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0" fillId="0" borderId="7" xfId="1" applyFont="1" applyBorder="1" applyAlignment="1">
      <alignment horizontal="left" vertical="center" wrapText="1"/>
    </xf>
    <xf numFmtId="0" fontId="20" fillId="0" borderId="8" xfId="1" applyFont="1" applyBorder="1" applyAlignment="1">
      <alignment horizontal="left" vertical="center" wrapText="1"/>
    </xf>
    <xf numFmtId="0" fontId="20" fillId="0" borderId="3" xfId="1" applyFont="1" applyBorder="1" applyAlignment="1">
      <alignment horizontal="left" vertical="center" wrapText="1"/>
    </xf>
    <xf numFmtId="0" fontId="4" fillId="3" borderId="7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12" fillId="0" borderId="0" xfId="0" applyFont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7" fillId="0" borderId="2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3492500</xdr:colOff>
      <xdr:row>28</xdr:row>
      <xdr:rowOff>227736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10718799" cy="7542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19050</xdr:rowOff>
    </xdr:from>
    <xdr:to>
      <xdr:col>9</xdr:col>
      <xdr:colOff>819150</xdr:colOff>
      <xdr:row>47</xdr:row>
      <xdr:rowOff>104775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9050"/>
          <a:ext cx="7286625" cy="10077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../AppData/Local/&#1044;&#1086;&#1082;&#1091;&#1084;&#1077;&#1085;&#1090;%20&#1087;&#1088;&#1077;&#1076;&#1086;&#1089;&#1090;&#1072;&#1074;&#1083;&#1077;&#1085;%20&#1050;&#1086;&#1085;&#1089;&#1091;&#1083;&#1100;&#1090;&#1072;&#1085;&#1090;&#1055;&#1083;&#1102;&#1089;.docx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../AppData/Local/&#1044;&#1086;&#1082;&#1091;&#1084;&#1077;&#1085;&#1090;%20&#1087;&#1088;&#1077;&#1076;&#1086;&#1089;&#1090;&#1072;&#1074;&#1083;&#1077;&#1085;%20&#1050;&#1086;&#1085;&#1089;&#1091;&#1083;&#1100;&#1090;&#1072;&#1085;&#1090;&#1055;&#1083;&#1102;&#1089;.docx" TargetMode="External"/><Relationship Id="rId1" Type="http://schemas.openxmlformats.org/officeDocument/2006/relationships/hyperlink" Target="../AppData/Local/&#1044;&#1086;&#1082;&#1091;&#1084;&#1077;&#1085;&#1090;%20&#1087;&#1088;&#1077;&#1076;&#1086;&#1089;&#1090;&#1072;&#1074;&#1083;&#1077;&#1085;%20&#1050;&#1086;&#1085;&#1089;&#1091;&#1083;&#1100;&#1090;&#1072;&#1085;&#1090;&#1055;&#1083;&#1102;&#1089;.docx" TargetMode="External"/><Relationship Id="rId6" Type="http://schemas.openxmlformats.org/officeDocument/2006/relationships/hyperlink" Target="../AppData/Local/&#1044;&#1086;&#1082;&#1091;&#1084;&#1077;&#1085;&#1090;%20&#1087;&#1088;&#1077;&#1076;&#1086;&#1089;&#1090;&#1072;&#1074;&#1083;&#1077;&#1085;%20&#1050;&#1086;&#1085;&#1089;&#1091;&#1083;&#1100;&#1090;&#1072;&#1085;&#1090;&#1055;&#1083;&#1102;&#1089;.docx" TargetMode="External"/><Relationship Id="rId5" Type="http://schemas.openxmlformats.org/officeDocument/2006/relationships/hyperlink" Target="../AppData/Local/&#1044;&#1086;&#1082;&#1091;&#1084;&#1077;&#1085;&#1090;%20&#1087;&#1088;&#1077;&#1076;&#1086;&#1089;&#1090;&#1072;&#1074;&#1083;&#1077;&#1085;%20&#1050;&#1086;&#1085;&#1089;&#1091;&#1083;&#1100;&#1090;&#1072;&#1085;&#1090;&#1055;&#1083;&#1102;&#1089;.docx" TargetMode="External"/><Relationship Id="rId4" Type="http://schemas.openxmlformats.org/officeDocument/2006/relationships/hyperlink" Target="../AppData/Local/&#1044;&#1086;&#1082;&#1091;&#1084;&#1077;&#1085;&#1090;%20&#1087;&#1088;&#1077;&#1076;&#1086;&#1089;&#1090;&#1072;&#1074;&#1083;&#1077;&#1085;%20&#1050;&#1086;&#1085;&#1089;&#1091;&#1083;&#1100;&#1090;&#1072;&#1085;&#1090;&#1055;&#1083;&#1102;&#1089;.doc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consultantplus://offline/ref=84B3FE470DF1F7A045C531BC57FC1472EFE2518A958C5845697AB1C2v2t1H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consultantplus://offline/ref=84B3FE470DF1F7A045C531BC57FC1472EFE2518A958C5845697AB1C2v2t1H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33"/>
  <sheetViews>
    <sheetView view="pageBreakPreview" zoomScale="60" workbookViewId="0">
      <selection activeCell="O21" sqref="O21"/>
    </sheetView>
  </sheetViews>
  <sheetFormatPr defaultRowHeight="14.4"/>
  <cols>
    <col min="1" max="2" width="48.5546875" customWidth="1"/>
    <col min="3" max="3" width="8.33203125" customWidth="1"/>
    <col min="4" max="4" width="52" customWidth="1"/>
    <col min="5" max="5" width="17.44140625" customWidth="1"/>
  </cols>
  <sheetData>
    <row r="1" spans="1:6" ht="18" customHeight="1">
      <c r="A1" s="177"/>
      <c r="B1" s="177"/>
      <c r="C1" s="196"/>
      <c r="D1" s="196"/>
      <c r="E1" s="160"/>
    </row>
    <row r="2" spans="1:6" ht="33" customHeight="1">
      <c r="A2" s="199"/>
      <c r="B2" s="177"/>
      <c r="C2" s="196"/>
      <c r="D2" s="196"/>
      <c r="E2" s="160"/>
    </row>
    <row r="3" spans="1:6" ht="35.4" customHeight="1">
      <c r="A3" s="199"/>
      <c r="B3" s="177"/>
      <c r="C3" s="200"/>
      <c r="D3" s="200"/>
      <c r="E3" s="19"/>
    </row>
    <row r="4" spans="1:6" s="16" customFormat="1" ht="18" hidden="1" customHeight="1">
      <c r="A4" s="199"/>
      <c r="B4" s="178"/>
      <c r="C4" s="197"/>
      <c r="D4" s="197"/>
      <c r="E4" s="197"/>
    </row>
    <row r="5" spans="1:6" s="16" customFormat="1" ht="16.5" customHeight="1">
      <c r="A5" s="178"/>
      <c r="B5" s="178"/>
      <c r="C5" s="20"/>
      <c r="D5" s="20"/>
      <c r="E5" s="20"/>
    </row>
    <row r="6" spans="1:6" s="16" customFormat="1" ht="25.5" customHeight="1">
      <c r="A6" s="179"/>
      <c r="B6" s="178"/>
      <c r="C6" s="201"/>
      <c r="D6" s="201"/>
      <c r="E6" s="201"/>
      <c r="F6" s="112"/>
    </row>
    <row r="7" spans="1:6" s="16" customFormat="1" ht="19.5" customHeight="1">
      <c r="A7" s="178"/>
      <c r="B7" s="178"/>
      <c r="C7" s="20"/>
      <c r="D7" s="20"/>
      <c r="E7" s="20"/>
    </row>
    <row r="8" spans="1:6" s="16" customFormat="1" ht="34.200000000000003" customHeight="1">
      <c r="A8" s="180"/>
      <c r="B8" s="178"/>
      <c r="C8" s="19"/>
      <c r="D8" s="19"/>
      <c r="E8" s="19"/>
    </row>
    <row r="9" spans="1:6" ht="18" customHeight="1">
      <c r="A9" s="177"/>
      <c r="B9" s="177"/>
      <c r="C9" s="177"/>
      <c r="D9" s="160"/>
      <c r="E9" s="160"/>
    </row>
    <row r="10" spans="1:6" ht="18" customHeight="1">
      <c r="A10" s="177"/>
      <c r="B10" s="177"/>
      <c r="C10" s="177"/>
      <c r="D10" s="160"/>
      <c r="E10" s="160"/>
    </row>
    <row r="11" spans="1:6" ht="18" customHeight="1">
      <c r="A11" s="177"/>
      <c r="B11" s="177"/>
      <c r="C11" s="177"/>
      <c r="D11" s="160"/>
      <c r="E11" s="160"/>
    </row>
    <row r="12" spans="1:6" ht="20.25" customHeight="1">
      <c r="A12" s="198"/>
      <c r="B12" s="198"/>
      <c r="C12" s="177"/>
      <c r="D12" s="160"/>
      <c r="E12" s="160"/>
    </row>
    <row r="13" spans="1:6" ht="20.25" customHeight="1">
      <c r="A13" s="198"/>
      <c r="B13" s="198"/>
      <c r="C13" s="177"/>
      <c r="D13" s="160"/>
      <c r="E13" s="160"/>
    </row>
    <row r="14" spans="1:6" ht="20.25" customHeight="1">
      <c r="A14" s="195"/>
      <c r="B14" s="195"/>
      <c r="C14" s="176"/>
      <c r="D14" s="176"/>
      <c r="E14" s="175"/>
    </row>
    <row r="15" spans="1:6" ht="20.25" customHeight="1">
      <c r="A15" s="181"/>
      <c r="B15" s="181"/>
      <c r="C15" s="181"/>
      <c r="D15" s="17"/>
      <c r="E15" s="176"/>
    </row>
    <row r="16" spans="1:6" ht="21" customHeight="1">
      <c r="A16" s="182"/>
      <c r="B16" s="195"/>
      <c r="C16" s="176"/>
      <c r="D16" s="17"/>
      <c r="E16" s="175"/>
    </row>
    <row r="17" spans="1:5" ht="21" customHeight="1">
      <c r="A17" s="182"/>
      <c r="B17" s="195"/>
      <c r="C17" s="176"/>
      <c r="D17" s="17"/>
      <c r="E17" s="176"/>
    </row>
    <row r="18" spans="1:5" ht="20.25" customHeight="1">
      <c r="A18" s="176"/>
      <c r="B18" s="195"/>
      <c r="C18" s="176"/>
      <c r="D18" s="17"/>
      <c r="E18" s="175"/>
    </row>
    <row r="19" spans="1:5" ht="20.25" customHeight="1">
      <c r="A19" s="176"/>
      <c r="B19" s="176"/>
      <c r="C19" s="176"/>
      <c r="D19" s="17"/>
      <c r="E19" s="176"/>
    </row>
    <row r="20" spans="1:5" ht="20.25" customHeight="1">
      <c r="A20" s="182"/>
      <c r="B20" s="195"/>
      <c r="C20" s="176"/>
      <c r="D20" s="17"/>
      <c r="E20" s="176"/>
    </row>
    <row r="21" spans="1:5" ht="20.25" customHeight="1">
      <c r="A21" s="176"/>
      <c r="B21" s="195"/>
      <c r="C21" s="176"/>
      <c r="D21" s="17"/>
      <c r="E21" s="183"/>
    </row>
    <row r="22" spans="1:5" ht="20.25" customHeight="1">
      <c r="A22" s="177"/>
      <c r="B22" s="195"/>
      <c r="C22" s="177"/>
      <c r="D22" s="160"/>
      <c r="E22" s="160"/>
    </row>
    <row r="23" spans="1:5" ht="20.25" customHeight="1">
      <c r="A23" s="177"/>
      <c r="B23" s="177"/>
      <c r="C23" s="177"/>
      <c r="D23" s="160"/>
      <c r="E23" s="160"/>
    </row>
    <row r="24" spans="1:5" ht="20.25" customHeight="1">
      <c r="A24" s="177"/>
      <c r="B24" s="177"/>
      <c r="C24" s="177"/>
      <c r="D24" s="160"/>
      <c r="E24" s="160"/>
    </row>
    <row r="25" spans="1:5" ht="20.25" customHeight="1">
      <c r="A25" s="177"/>
      <c r="B25" s="177"/>
      <c r="C25" s="177"/>
      <c r="D25" s="160"/>
      <c r="E25" s="160"/>
    </row>
    <row r="26" spans="1:5" ht="20.25" customHeight="1">
      <c r="A26" s="177"/>
      <c r="B26" s="177"/>
      <c r="C26" s="177"/>
      <c r="D26" s="160"/>
      <c r="E26" s="160"/>
    </row>
    <row r="27" spans="1:5" ht="20.25" customHeight="1">
      <c r="A27" s="177"/>
      <c r="B27" s="177"/>
      <c r="C27" s="177"/>
      <c r="D27" s="160"/>
      <c r="E27" s="160"/>
    </row>
    <row r="28" spans="1:5" ht="20.25" customHeight="1">
      <c r="A28" s="177"/>
      <c r="B28" s="177"/>
      <c r="C28" s="177"/>
      <c r="D28" s="160"/>
      <c r="E28" s="160"/>
    </row>
    <row r="29" spans="1:5" ht="20.25" customHeight="1">
      <c r="A29" s="177"/>
      <c r="B29" s="177"/>
      <c r="C29" s="177"/>
      <c r="D29" s="160"/>
      <c r="E29" s="160"/>
    </row>
    <row r="30" spans="1:5" ht="20.25" customHeight="1">
      <c r="A30" s="2"/>
      <c r="B30" s="2"/>
      <c r="C30" s="2"/>
      <c r="D30" s="1"/>
      <c r="E30" s="1"/>
    </row>
    <row r="31" spans="1:5" ht="18">
      <c r="A31" s="2"/>
      <c r="B31" s="2"/>
      <c r="C31" s="2"/>
      <c r="D31" s="1"/>
      <c r="E31" s="1"/>
    </row>
    <row r="32" spans="1:5" ht="18">
      <c r="A32" s="2"/>
      <c r="B32" s="2"/>
      <c r="C32" s="2"/>
      <c r="D32" s="1"/>
      <c r="E32" s="1"/>
    </row>
    <row r="33" spans="1:5" ht="18">
      <c r="A33" s="2" t="s">
        <v>0</v>
      </c>
      <c r="B33" s="2"/>
      <c r="C33" s="2"/>
      <c r="D33" s="1"/>
      <c r="E33" s="1"/>
    </row>
  </sheetData>
  <mergeCells count="11">
    <mergeCell ref="A14:B14"/>
    <mergeCell ref="B16:B18"/>
    <mergeCell ref="B20:B22"/>
    <mergeCell ref="C1:D1"/>
    <mergeCell ref="C4:E4"/>
    <mergeCell ref="A12:B12"/>
    <mergeCell ref="A13:B13"/>
    <mergeCell ref="A2:A4"/>
    <mergeCell ref="C2:D2"/>
    <mergeCell ref="C3:D3"/>
    <mergeCell ref="C6:E6"/>
  </mergeCells>
  <pageMargins left="0.70866141732283472" right="0.70866141732283472" top="0.74803149606299213" bottom="0.74803149606299213" header="0.31496062992125984" footer="0.31496062992125984"/>
  <pageSetup paperSize="9" scale="78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75"/>
  <sheetViews>
    <sheetView view="pageBreakPreview" topLeftCell="A58" zoomScaleSheetLayoutView="100" workbookViewId="0">
      <selection activeCell="F23" sqref="F23:F24"/>
    </sheetView>
  </sheetViews>
  <sheetFormatPr defaultRowHeight="18"/>
  <cols>
    <col min="1" max="1" width="38.6640625" style="1" customWidth="1"/>
    <col min="2" max="2" width="7.33203125" style="18" customWidth="1"/>
    <col min="3" max="3" width="14.5546875" style="18" customWidth="1"/>
    <col min="4" max="4" width="9" style="1" customWidth="1"/>
    <col min="5" max="7" width="16.5546875" style="1" customWidth="1"/>
    <col min="8" max="8" width="13.5546875" style="1" customWidth="1"/>
    <col min="9" max="11" width="11.44140625" bestFit="1" customWidth="1"/>
  </cols>
  <sheetData>
    <row r="1" spans="1:8">
      <c r="A1" s="204" t="s">
        <v>166</v>
      </c>
      <c r="B1" s="204"/>
      <c r="C1" s="204"/>
      <c r="D1" s="204"/>
      <c r="E1" s="204"/>
      <c r="F1" s="204"/>
      <c r="G1" s="204"/>
      <c r="H1" s="204"/>
    </row>
    <row r="2" spans="1:8" ht="20.25" customHeight="1">
      <c r="A2" s="217" t="s">
        <v>1</v>
      </c>
      <c r="B2" s="218" t="s">
        <v>2</v>
      </c>
      <c r="C2" s="219" t="s">
        <v>167</v>
      </c>
      <c r="D2" s="220" t="s">
        <v>183</v>
      </c>
      <c r="E2" s="217" t="s">
        <v>3</v>
      </c>
      <c r="F2" s="217"/>
      <c r="G2" s="217"/>
      <c r="H2" s="217"/>
    </row>
    <row r="3" spans="1:8" ht="41.4">
      <c r="A3" s="217"/>
      <c r="B3" s="218"/>
      <c r="C3" s="219"/>
      <c r="D3" s="221"/>
      <c r="E3" s="138" t="s">
        <v>172</v>
      </c>
      <c r="F3" s="138" t="s">
        <v>173</v>
      </c>
      <c r="G3" s="138" t="s">
        <v>174</v>
      </c>
      <c r="H3" s="138" t="s">
        <v>175</v>
      </c>
    </row>
    <row r="4" spans="1:8">
      <c r="A4" s="139">
        <v>1</v>
      </c>
      <c r="B4" s="141">
        <v>2</v>
      </c>
      <c r="C4" s="141">
        <v>3</v>
      </c>
      <c r="D4" s="139">
        <v>4</v>
      </c>
      <c r="E4" s="139">
        <v>5</v>
      </c>
      <c r="F4" s="139">
        <v>6</v>
      </c>
      <c r="G4" s="139">
        <v>7</v>
      </c>
      <c r="H4" s="139">
        <v>8</v>
      </c>
    </row>
    <row r="5" spans="1:8" ht="27.6">
      <c r="A5" s="22" t="s">
        <v>168</v>
      </c>
      <c r="B5" s="149" t="s">
        <v>170</v>
      </c>
      <c r="C5" s="141" t="s">
        <v>4</v>
      </c>
      <c r="D5" s="139" t="s">
        <v>4</v>
      </c>
      <c r="E5" s="136">
        <v>450536.28</v>
      </c>
      <c r="F5" s="136"/>
      <c r="G5" s="136"/>
      <c r="H5" s="137"/>
    </row>
    <row r="6" spans="1:8" ht="27.6">
      <c r="A6" s="22" t="s">
        <v>169</v>
      </c>
      <c r="B6" s="149" t="s">
        <v>171</v>
      </c>
      <c r="C6" s="141" t="s">
        <v>4</v>
      </c>
      <c r="D6" s="139" t="s">
        <v>4</v>
      </c>
      <c r="E6" s="136">
        <v>200000</v>
      </c>
      <c r="F6" s="136"/>
      <c r="G6" s="136"/>
      <c r="H6" s="137"/>
    </row>
    <row r="7" spans="1:8">
      <c r="A7" s="150" t="s">
        <v>5</v>
      </c>
      <c r="B7" s="151">
        <v>1000</v>
      </c>
      <c r="C7" s="151"/>
      <c r="D7" s="152"/>
      <c r="E7" s="153">
        <f>E11+E13+E15+E16</f>
        <v>20385322.370000001</v>
      </c>
      <c r="F7" s="153">
        <f t="shared" ref="F7:G7" si="0">F11+F13+F15+F16</f>
        <v>16637525.640000001</v>
      </c>
      <c r="G7" s="153">
        <f t="shared" si="0"/>
        <v>16271282</v>
      </c>
      <c r="H7" s="152"/>
    </row>
    <row r="8" spans="1:8" ht="17.25" customHeight="1">
      <c r="A8" s="23" t="s">
        <v>6</v>
      </c>
      <c r="B8" s="205">
        <v>1100</v>
      </c>
      <c r="C8" s="205">
        <v>120</v>
      </c>
      <c r="D8" s="207"/>
      <c r="E8" s="209"/>
      <c r="F8" s="209"/>
      <c r="G8" s="209"/>
      <c r="H8" s="207"/>
    </row>
    <row r="9" spans="1:8" ht="17.25" customHeight="1">
      <c r="A9" s="24" t="s">
        <v>7</v>
      </c>
      <c r="B9" s="206"/>
      <c r="C9" s="206"/>
      <c r="D9" s="208"/>
      <c r="E9" s="210"/>
      <c r="F9" s="210"/>
      <c r="G9" s="210"/>
      <c r="H9" s="208"/>
    </row>
    <row r="10" spans="1:8" ht="27.6">
      <c r="A10" s="25" t="s">
        <v>8</v>
      </c>
      <c r="B10" s="141">
        <v>1200</v>
      </c>
      <c r="C10" s="141">
        <v>130</v>
      </c>
      <c r="D10" s="137"/>
      <c r="E10" s="136"/>
      <c r="F10" s="136"/>
      <c r="G10" s="136"/>
      <c r="H10" s="137"/>
    </row>
    <row r="11" spans="1:8" ht="14.4" customHeight="1">
      <c r="A11" s="23" t="s">
        <v>9</v>
      </c>
      <c r="B11" s="202">
        <v>1210</v>
      </c>
      <c r="C11" s="203">
        <v>130</v>
      </c>
      <c r="D11" s="212"/>
      <c r="E11" s="216">
        <v>14986564.48</v>
      </c>
      <c r="F11" s="216">
        <v>14637525.640000001</v>
      </c>
      <c r="G11" s="216">
        <v>14271282</v>
      </c>
      <c r="H11" s="212"/>
    </row>
    <row r="12" spans="1:8" ht="27.6">
      <c r="A12" s="24" t="s">
        <v>10</v>
      </c>
      <c r="B12" s="202"/>
      <c r="C12" s="203"/>
      <c r="D12" s="212"/>
      <c r="E12" s="216"/>
      <c r="F12" s="216"/>
      <c r="G12" s="216"/>
      <c r="H12" s="212"/>
    </row>
    <row r="13" spans="1:8" ht="27.6">
      <c r="A13" s="24" t="s">
        <v>11</v>
      </c>
      <c r="B13" s="141">
        <v>1220</v>
      </c>
      <c r="C13" s="141">
        <v>130</v>
      </c>
      <c r="D13" s="137"/>
      <c r="E13" s="136">
        <v>1500000</v>
      </c>
      <c r="F13" s="136">
        <v>1500000</v>
      </c>
      <c r="G13" s="136">
        <v>1500000</v>
      </c>
      <c r="H13" s="137"/>
    </row>
    <row r="14" spans="1:8" ht="27.6">
      <c r="A14" s="21" t="s">
        <v>12</v>
      </c>
      <c r="B14" s="141">
        <v>1300</v>
      </c>
      <c r="C14" s="141">
        <v>140</v>
      </c>
      <c r="D14" s="137"/>
      <c r="E14" s="136"/>
      <c r="F14" s="136"/>
      <c r="G14" s="136"/>
      <c r="H14" s="137"/>
    </row>
    <row r="15" spans="1:8" ht="27.6">
      <c r="A15" s="21" t="s">
        <v>13</v>
      </c>
      <c r="B15" s="141">
        <v>1400</v>
      </c>
      <c r="C15" s="141">
        <v>150</v>
      </c>
      <c r="D15" s="137"/>
      <c r="E15" s="136">
        <v>500000</v>
      </c>
      <c r="F15" s="136">
        <v>500000</v>
      </c>
      <c r="G15" s="136">
        <v>500000</v>
      </c>
      <c r="H15" s="137"/>
    </row>
    <row r="16" spans="1:8">
      <c r="A16" s="23" t="s">
        <v>14</v>
      </c>
      <c r="B16" s="141">
        <v>1500</v>
      </c>
      <c r="C16" s="141">
        <v>180</v>
      </c>
      <c r="D16" s="137"/>
      <c r="E16" s="136">
        <f>E17</f>
        <v>3398757.89</v>
      </c>
      <c r="F16" s="136"/>
      <c r="G16" s="136"/>
      <c r="H16" s="137"/>
    </row>
    <row r="17" spans="1:11" ht="14.4" customHeight="1">
      <c r="A17" s="26" t="s">
        <v>9</v>
      </c>
      <c r="B17" s="202">
        <v>1510</v>
      </c>
      <c r="C17" s="203">
        <v>180</v>
      </c>
      <c r="D17" s="212"/>
      <c r="E17" s="215">
        <v>3398757.89</v>
      </c>
      <c r="F17" s="216"/>
      <c r="G17" s="216"/>
      <c r="H17" s="212"/>
    </row>
    <row r="18" spans="1:11" ht="27.6">
      <c r="A18" s="24" t="s">
        <v>15</v>
      </c>
      <c r="B18" s="202"/>
      <c r="C18" s="203"/>
      <c r="D18" s="212"/>
      <c r="E18" s="215"/>
      <c r="F18" s="216"/>
      <c r="G18" s="216"/>
      <c r="H18" s="212"/>
    </row>
    <row r="19" spans="1:11" ht="27.6">
      <c r="A19" s="24" t="s">
        <v>16</v>
      </c>
      <c r="B19" s="141">
        <v>1520</v>
      </c>
      <c r="C19" s="141">
        <v>180</v>
      </c>
      <c r="D19" s="137"/>
      <c r="E19" s="136"/>
      <c r="F19" s="136"/>
      <c r="G19" s="136"/>
      <c r="H19" s="137"/>
    </row>
    <row r="20" spans="1:11">
      <c r="A20" s="22" t="s">
        <v>176</v>
      </c>
      <c r="B20" s="141">
        <v>1530</v>
      </c>
      <c r="C20" s="141">
        <v>180</v>
      </c>
      <c r="D20" s="137"/>
      <c r="E20" s="137"/>
      <c r="F20" s="137"/>
      <c r="G20" s="137"/>
      <c r="H20" s="137"/>
    </row>
    <row r="21" spans="1:11" ht="41.4">
      <c r="A21" s="21" t="s">
        <v>17</v>
      </c>
      <c r="B21" s="141">
        <v>1600</v>
      </c>
      <c r="C21" s="141">
        <v>510</v>
      </c>
      <c r="D21" s="137"/>
      <c r="E21" s="140"/>
      <c r="F21" s="140"/>
      <c r="G21" s="140"/>
      <c r="H21" s="139" t="s">
        <v>4</v>
      </c>
    </row>
    <row r="22" spans="1:11">
      <c r="A22" s="154" t="s">
        <v>18</v>
      </c>
      <c r="B22" s="151">
        <v>2000</v>
      </c>
      <c r="C22" s="151" t="s">
        <v>4</v>
      </c>
      <c r="D22" s="152"/>
      <c r="E22" s="155">
        <f>E23+E38+E52</f>
        <v>20835858.649999999</v>
      </c>
      <c r="F22" s="155">
        <f t="shared" ref="F22:G22" si="1">F23+F30+F31+F38+F52</f>
        <v>16726325.640000001</v>
      </c>
      <c r="G22" s="155">
        <f t="shared" si="1"/>
        <v>16360282</v>
      </c>
      <c r="H22" s="152"/>
      <c r="I22" s="60"/>
      <c r="J22" s="60"/>
      <c r="K22" s="60"/>
    </row>
    <row r="23" spans="1:11" ht="15" customHeight="1">
      <c r="A23" s="27" t="s">
        <v>6</v>
      </c>
      <c r="B23" s="202">
        <v>2100</v>
      </c>
      <c r="C23" s="203" t="s">
        <v>4</v>
      </c>
      <c r="D23" s="212"/>
      <c r="E23" s="214">
        <f>E25+E27+E28+E33</f>
        <v>16328008</v>
      </c>
      <c r="F23" s="214">
        <f t="shared" ref="F23:G23" si="2">F25+F27+F28+F33</f>
        <v>15759883.940000001</v>
      </c>
      <c r="G23" s="214">
        <f t="shared" si="2"/>
        <v>15393840.300000001</v>
      </c>
      <c r="H23" s="211" t="s">
        <v>4</v>
      </c>
    </row>
    <row r="24" spans="1:11" ht="15" customHeight="1">
      <c r="A24" s="25" t="s">
        <v>19</v>
      </c>
      <c r="B24" s="202"/>
      <c r="C24" s="203"/>
      <c r="D24" s="212"/>
      <c r="E24" s="214"/>
      <c r="F24" s="214"/>
      <c r="G24" s="214"/>
      <c r="H24" s="211"/>
    </row>
    <row r="25" spans="1:11" ht="15" customHeight="1">
      <c r="A25" s="23" t="s">
        <v>20</v>
      </c>
      <c r="B25" s="202">
        <v>2110</v>
      </c>
      <c r="C25" s="203">
        <v>111</v>
      </c>
      <c r="D25" s="212"/>
      <c r="E25" s="213">
        <v>12543493.279999999</v>
      </c>
      <c r="F25" s="214">
        <v>12099260.23</v>
      </c>
      <c r="G25" s="214">
        <v>11798836.630000001</v>
      </c>
      <c r="H25" s="211" t="s">
        <v>4</v>
      </c>
    </row>
    <row r="26" spans="1:11" ht="15" customHeight="1">
      <c r="A26" s="24" t="s">
        <v>21</v>
      </c>
      <c r="B26" s="202"/>
      <c r="C26" s="203"/>
      <c r="D26" s="212"/>
      <c r="E26" s="213"/>
      <c r="F26" s="214"/>
      <c r="G26" s="214"/>
      <c r="H26" s="211"/>
    </row>
    <row r="27" spans="1:11" ht="45.6" customHeight="1">
      <c r="A27" s="24" t="s">
        <v>272</v>
      </c>
      <c r="B27" s="142">
        <v>2111</v>
      </c>
      <c r="C27" s="141" t="s">
        <v>273</v>
      </c>
      <c r="D27" s="137"/>
      <c r="E27" s="168">
        <v>25000</v>
      </c>
      <c r="F27" s="140">
        <v>15000</v>
      </c>
      <c r="G27" s="140">
        <v>15000</v>
      </c>
      <c r="H27" s="139"/>
    </row>
    <row r="28" spans="1:11" ht="27.6">
      <c r="A28" s="24" t="s">
        <v>22</v>
      </c>
      <c r="B28" s="141">
        <v>2120</v>
      </c>
      <c r="C28" s="141">
        <v>112</v>
      </c>
      <c r="D28" s="137"/>
      <c r="E28" s="168">
        <f>E31+E30+E29</f>
        <v>91200</v>
      </c>
      <c r="F28" s="173">
        <f t="shared" ref="F28:G28" si="3">F31+F30+F29</f>
        <v>90000</v>
      </c>
      <c r="G28" s="173">
        <f t="shared" si="3"/>
        <v>90000</v>
      </c>
      <c r="H28" s="139" t="s">
        <v>4</v>
      </c>
    </row>
    <row r="29" spans="1:11">
      <c r="A29" s="24" t="s">
        <v>291</v>
      </c>
      <c r="B29" s="170"/>
      <c r="C29" s="170" t="s">
        <v>292</v>
      </c>
      <c r="D29" s="172"/>
      <c r="E29" s="173">
        <v>1200</v>
      </c>
      <c r="F29" s="174"/>
      <c r="G29" s="174"/>
      <c r="H29" s="171"/>
    </row>
    <row r="30" spans="1:11" ht="27.6">
      <c r="A30" s="24" t="s">
        <v>287</v>
      </c>
      <c r="B30" s="161">
        <v>2121</v>
      </c>
      <c r="C30" s="161" t="s">
        <v>286</v>
      </c>
      <c r="D30" s="163"/>
      <c r="E30" s="168">
        <v>30000</v>
      </c>
      <c r="F30" s="164">
        <v>30000</v>
      </c>
      <c r="G30" s="164">
        <v>30000</v>
      </c>
      <c r="H30" s="162"/>
    </row>
    <row r="31" spans="1:11" ht="41.4">
      <c r="A31" s="24" t="s">
        <v>288</v>
      </c>
      <c r="B31" s="161">
        <v>2122</v>
      </c>
      <c r="C31" s="161" t="s">
        <v>289</v>
      </c>
      <c r="D31" s="163"/>
      <c r="E31" s="168">
        <v>60000</v>
      </c>
      <c r="F31" s="164">
        <v>60000</v>
      </c>
      <c r="G31" s="164">
        <v>60000</v>
      </c>
      <c r="H31" s="162"/>
    </row>
    <row r="32" spans="1:11" ht="41.4">
      <c r="A32" s="21" t="s">
        <v>23</v>
      </c>
      <c r="B32" s="141">
        <v>2130</v>
      </c>
      <c r="C32" s="141">
        <v>113</v>
      </c>
      <c r="D32" s="137"/>
      <c r="E32" s="168"/>
      <c r="F32" s="140"/>
      <c r="G32" s="140"/>
      <c r="H32" s="139" t="s">
        <v>4</v>
      </c>
    </row>
    <row r="33" spans="1:8" ht="55.2">
      <c r="A33" s="21" t="s">
        <v>24</v>
      </c>
      <c r="B33" s="141">
        <v>2140</v>
      </c>
      <c r="C33" s="141">
        <v>119</v>
      </c>
      <c r="D33" s="137"/>
      <c r="E33" s="168">
        <v>3668314.72</v>
      </c>
      <c r="F33" s="140">
        <v>3555623.71</v>
      </c>
      <c r="G33" s="140">
        <v>3490003.67</v>
      </c>
      <c r="H33" s="139" t="s">
        <v>4</v>
      </c>
    </row>
    <row r="34" spans="1:8" ht="27.6">
      <c r="A34" s="21" t="s">
        <v>25</v>
      </c>
      <c r="B34" s="141">
        <v>2200</v>
      </c>
      <c r="C34" s="141">
        <v>300</v>
      </c>
      <c r="D34" s="137"/>
      <c r="E34" s="140"/>
      <c r="F34" s="140"/>
      <c r="G34" s="140"/>
      <c r="H34" s="139" t="s">
        <v>4</v>
      </c>
    </row>
    <row r="35" spans="1:8">
      <c r="A35" s="21" t="s">
        <v>26</v>
      </c>
      <c r="B35" s="141"/>
      <c r="C35" s="141"/>
      <c r="D35" s="137"/>
      <c r="E35" s="140"/>
      <c r="F35" s="140"/>
      <c r="G35" s="140"/>
      <c r="H35" s="137"/>
    </row>
    <row r="36" spans="1:8" ht="82.8">
      <c r="A36" s="21" t="s">
        <v>27</v>
      </c>
      <c r="B36" s="141">
        <v>2230</v>
      </c>
      <c r="C36" s="141">
        <v>350</v>
      </c>
      <c r="D36" s="137"/>
      <c r="E36" s="140"/>
      <c r="F36" s="140"/>
      <c r="G36" s="140"/>
      <c r="H36" s="139" t="s">
        <v>4</v>
      </c>
    </row>
    <row r="37" spans="1:8">
      <c r="A37" s="21" t="s">
        <v>28</v>
      </c>
      <c r="B37" s="141">
        <v>2240</v>
      </c>
      <c r="C37" s="141">
        <v>360</v>
      </c>
      <c r="D37" s="137"/>
      <c r="E37" s="140"/>
      <c r="F37" s="140"/>
      <c r="G37" s="140"/>
      <c r="H37" s="139" t="s">
        <v>4</v>
      </c>
    </row>
    <row r="38" spans="1:8" ht="27.6">
      <c r="A38" s="21" t="s">
        <v>29</v>
      </c>
      <c r="B38" s="141">
        <v>2300</v>
      </c>
      <c r="C38" s="141">
        <v>850</v>
      </c>
      <c r="D38" s="137"/>
      <c r="E38" s="140">
        <v>99496.76</v>
      </c>
      <c r="F38" s="140">
        <v>89080</v>
      </c>
      <c r="G38" s="140">
        <v>89080</v>
      </c>
      <c r="H38" s="139" t="s">
        <v>4</v>
      </c>
    </row>
    <row r="39" spans="1:8" ht="14.4">
      <c r="A39" s="26" t="s">
        <v>9</v>
      </c>
      <c r="B39" s="202">
        <v>2310</v>
      </c>
      <c r="C39" s="203">
        <v>851</v>
      </c>
      <c r="D39" s="212"/>
      <c r="E39" s="214">
        <v>99496.76</v>
      </c>
      <c r="F39" s="214">
        <v>89080</v>
      </c>
      <c r="G39" s="214">
        <v>89080</v>
      </c>
      <c r="H39" s="211" t="s">
        <v>4</v>
      </c>
    </row>
    <row r="40" spans="1:8" ht="30" customHeight="1">
      <c r="A40" s="24" t="s">
        <v>30</v>
      </c>
      <c r="B40" s="202"/>
      <c r="C40" s="203"/>
      <c r="D40" s="212"/>
      <c r="E40" s="214"/>
      <c r="F40" s="214"/>
      <c r="G40" s="214"/>
      <c r="H40" s="211"/>
    </row>
    <row r="41" spans="1:8" ht="55.2">
      <c r="A41" s="24" t="s">
        <v>31</v>
      </c>
      <c r="B41" s="141">
        <v>2320</v>
      </c>
      <c r="C41" s="141">
        <v>852</v>
      </c>
      <c r="D41" s="137"/>
      <c r="E41" s="140"/>
      <c r="F41" s="140"/>
      <c r="G41" s="140"/>
      <c r="H41" s="139" t="s">
        <v>4</v>
      </c>
    </row>
    <row r="42" spans="1:8" ht="41.4">
      <c r="A42" s="21" t="s">
        <v>32</v>
      </c>
      <c r="B42" s="141">
        <v>2330</v>
      </c>
      <c r="C42" s="141">
        <v>853</v>
      </c>
      <c r="D42" s="137"/>
      <c r="E42" s="140"/>
      <c r="F42" s="140"/>
      <c r="G42" s="140"/>
      <c r="H42" s="139" t="s">
        <v>4</v>
      </c>
    </row>
    <row r="43" spans="1:8" ht="30.6" customHeight="1">
      <c r="A43" s="23" t="s">
        <v>33</v>
      </c>
      <c r="B43" s="141">
        <v>2400</v>
      </c>
      <c r="C43" s="141" t="s">
        <v>4</v>
      </c>
      <c r="D43" s="137"/>
      <c r="E43" s="140"/>
      <c r="F43" s="140"/>
      <c r="G43" s="140"/>
      <c r="H43" s="139" t="s">
        <v>4</v>
      </c>
    </row>
    <row r="44" spans="1:8" ht="14.4">
      <c r="A44" s="26" t="s">
        <v>9</v>
      </c>
      <c r="B44" s="202">
        <v>2410</v>
      </c>
      <c r="C44" s="203">
        <v>810</v>
      </c>
      <c r="D44" s="212"/>
      <c r="E44" s="214"/>
      <c r="F44" s="214"/>
      <c r="G44" s="214"/>
      <c r="H44" s="211" t="s">
        <v>4</v>
      </c>
    </row>
    <row r="45" spans="1:8" ht="14.4" customHeight="1">
      <c r="A45" s="24" t="s">
        <v>34</v>
      </c>
      <c r="B45" s="202"/>
      <c r="C45" s="203"/>
      <c r="D45" s="212"/>
      <c r="E45" s="214"/>
      <c r="F45" s="214"/>
      <c r="G45" s="214"/>
      <c r="H45" s="211"/>
    </row>
    <row r="46" spans="1:8">
      <c r="A46" s="24" t="s">
        <v>35</v>
      </c>
      <c r="B46" s="141">
        <v>2420</v>
      </c>
      <c r="C46" s="141">
        <v>862</v>
      </c>
      <c r="D46" s="137"/>
      <c r="E46" s="140"/>
      <c r="F46" s="140"/>
      <c r="G46" s="140"/>
      <c r="H46" s="139" t="s">
        <v>4</v>
      </c>
    </row>
    <row r="47" spans="1:8" ht="27.6">
      <c r="A47" s="21" t="s">
        <v>36</v>
      </c>
      <c r="B47" s="141">
        <v>2500</v>
      </c>
      <c r="C47" s="141" t="s">
        <v>4</v>
      </c>
      <c r="D47" s="137"/>
      <c r="E47" s="140"/>
      <c r="F47" s="140"/>
      <c r="G47" s="140"/>
      <c r="H47" s="139" t="s">
        <v>4</v>
      </c>
    </row>
    <row r="48" spans="1:8" ht="55.2">
      <c r="A48" s="21" t="s">
        <v>37</v>
      </c>
      <c r="B48" s="141">
        <v>2520</v>
      </c>
      <c r="C48" s="141">
        <v>831</v>
      </c>
      <c r="D48" s="137"/>
      <c r="E48" s="140"/>
      <c r="F48" s="140"/>
      <c r="G48" s="140"/>
      <c r="H48" s="139" t="s">
        <v>4</v>
      </c>
    </row>
    <row r="49" spans="1:8" ht="27.6">
      <c r="A49" s="28" t="s">
        <v>177</v>
      </c>
      <c r="B49" s="141">
        <v>2600</v>
      </c>
      <c r="C49" s="141" t="s">
        <v>4</v>
      </c>
      <c r="D49" s="137"/>
      <c r="E49" s="140"/>
      <c r="F49" s="140"/>
      <c r="G49" s="140"/>
      <c r="H49" s="137"/>
    </row>
    <row r="50" spans="1:8" ht="14.4">
      <c r="A50" s="23" t="s">
        <v>38</v>
      </c>
      <c r="B50" s="202">
        <v>2610</v>
      </c>
      <c r="C50" s="203">
        <v>243</v>
      </c>
      <c r="D50" s="212"/>
      <c r="E50" s="214"/>
      <c r="F50" s="214"/>
      <c r="G50" s="214"/>
      <c r="H50" s="212"/>
    </row>
    <row r="51" spans="1:8" ht="14.4" customHeight="1">
      <c r="A51" s="24" t="s">
        <v>39</v>
      </c>
      <c r="B51" s="202"/>
      <c r="C51" s="203"/>
      <c r="D51" s="212"/>
      <c r="E51" s="214"/>
      <c r="F51" s="214"/>
      <c r="G51" s="214"/>
      <c r="H51" s="212"/>
    </row>
    <row r="52" spans="1:8" ht="27.6">
      <c r="A52" s="24" t="s">
        <v>40</v>
      </c>
      <c r="B52" s="141">
        <v>2620</v>
      </c>
      <c r="C52" s="141">
        <v>244</v>
      </c>
      <c r="D52" s="137"/>
      <c r="E52" s="140">
        <f>E53</f>
        <v>4408353.8899999997</v>
      </c>
      <c r="F52" s="174">
        <f t="shared" ref="F52:G52" si="4">F53</f>
        <v>787361.7</v>
      </c>
      <c r="G52" s="174">
        <f t="shared" si="4"/>
        <v>787361.7</v>
      </c>
      <c r="H52" s="137"/>
    </row>
    <row r="53" spans="1:8">
      <c r="A53" s="29" t="s">
        <v>9</v>
      </c>
      <c r="B53" s="141">
        <v>2621</v>
      </c>
      <c r="C53" s="141">
        <v>244</v>
      </c>
      <c r="D53" s="137"/>
      <c r="E53" s="140">
        <f>E55+E56+E57+E59+E60+E62+E63</f>
        <v>4408353.8899999997</v>
      </c>
      <c r="F53" s="174">
        <f t="shared" ref="F53:G53" si="5">F55+F56+F57+F59+F60+F62+F63</f>
        <v>787361.7</v>
      </c>
      <c r="G53" s="174">
        <f t="shared" si="5"/>
        <v>787361.7</v>
      </c>
      <c r="H53" s="137"/>
    </row>
    <row r="54" spans="1:8">
      <c r="A54" s="29"/>
      <c r="B54" s="141"/>
      <c r="C54" s="141"/>
      <c r="D54" s="137"/>
      <c r="E54" s="140"/>
      <c r="F54" s="140"/>
      <c r="G54" s="140"/>
      <c r="H54" s="137"/>
    </row>
    <row r="55" spans="1:8">
      <c r="A55" s="21" t="s">
        <v>41</v>
      </c>
      <c r="B55" s="141">
        <v>2622</v>
      </c>
      <c r="C55" s="141" t="s">
        <v>274</v>
      </c>
      <c r="D55" s="137"/>
      <c r="E55" s="140">
        <v>114054.66</v>
      </c>
      <c r="F55" s="140">
        <v>112391.76</v>
      </c>
      <c r="G55" s="140">
        <v>112391.76</v>
      </c>
      <c r="H55" s="137"/>
    </row>
    <row r="56" spans="1:8">
      <c r="A56" s="21" t="s">
        <v>42</v>
      </c>
      <c r="B56" s="141">
        <v>2623</v>
      </c>
      <c r="C56" s="167" t="s">
        <v>290</v>
      </c>
      <c r="D56" s="137"/>
      <c r="E56" s="140">
        <v>30000</v>
      </c>
      <c r="F56" s="140">
        <v>30000</v>
      </c>
      <c r="G56" s="140">
        <v>30000</v>
      </c>
      <c r="H56" s="137"/>
    </row>
    <row r="57" spans="1:8">
      <c r="A57" s="21" t="s">
        <v>43</v>
      </c>
      <c r="B57" s="141">
        <v>2624</v>
      </c>
      <c r="C57" s="141" t="s">
        <v>275</v>
      </c>
      <c r="D57" s="137"/>
      <c r="E57" s="140">
        <v>406249.39</v>
      </c>
      <c r="F57" s="140">
        <v>403316.26</v>
      </c>
      <c r="G57" s="140">
        <v>403316.26</v>
      </c>
      <c r="H57" s="137"/>
    </row>
    <row r="58" spans="1:8" ht="27.6">
      <c r="A58" s="21" t="s">
        <v>44</v>
      </c>
      <c r="B58" s="141">
        <v>2625</v>
      </c>
      <c r="C58" s="141" t="s">
        <v>276</v>
      </c>
      <c r="D58" s="137"/>
      <c r="E58" s="140"/>
      <c r="F58" s="140"/>
      <c r="G58" s="140"/>
      <c r="H58" s="137"/>
    </row>
    <row r="59" spans="1:8" ht="27.6">
      <c r="A59" s="21" t="s">
        <v>45</v>
      </c>
      <c r="B59" s="141">
        <v>2626</v>
      </c>
      <c r="C59" s="141" t="s">
        <v>277</v>
      </c>
      <c r="D59" s="137"/>
      <c r="E59" s="140">
        <v>104963.46</v>
      </c>
      <c r="F59" s="140">
        <v>104963.46</v>
      </c>
      <c r="G59" s="140">
        <v>104963.46</v>
      </c>
      <c r="H59" s="137"/>
    </row>
    <row r="60" spans="1:8">
      <c r="A60" s="21" t="s">
        <v>46</v>
      </c>
      <c r="B60" s="141">
        <v>2627</v>
      </c>
      <c r="C60" s="141" t="s">
        <v>278</v>
      </c>
      <c r="D60" s="137"/>
      <c r="E60" s="140">
        <v>315421.18</v>
      </c>
      <c r="F60" s="140">
        <v>111690.22</v>
      </c>
      <c r="G60" s="140">
        <v>111690.22</v>
      </c>
      <c r="H60" s="137"/>
    </row>
    <row r="61" spans="1:8">
      <c r="A61" s="21"/>
      <c r="B61" s="141">
        <v>2628</v>
      </c>
      <c r="C61" s="141" t="s">
        <v>279</v>
      </c>
      <c r="D61" s="137"/>
      <c r="E61" s="140"/>
      <c r="F61" s="140"/>
      <c r="G61" s="140"/>
      <c r="H61" s="137"/>
    </row>
    <row r="62" spans="1:8">
      <c r="A62" s="21" t="s">
        <v>47</v>
      </c>
      <c r="B62" s="141">
        <v>2629</v>
      </c>
      <c r="C62" s="141" t="s">
        <v>280</v>
      </c>
      <c r="D62" s="137"/>
      <c r="E62" s="169">
        <v>3398757.89</v>
      </c>
      <c r="F62" s="140"/>
      <c r="G62" s="140"/>
      <c r="H62" s="137"/>
    </row>
    <row r="63" spans="1:8" ht="27.6">
      <c r="A63" s="21" t="s">
        <v>281</v>
      </c>
      <c r="B63" s="141">
        <v>2630</v>
      </c>
      <c r="C63" s="141">
        <v>244</v>
      </c>
      <c r="D63" s="137"/>
      <c r="E63" s="140">
        <f>E65</f>
        <v>38907.31</v>
      </c>
      <c r="F63" s="140">
        <v>25000</v>
      </c>
      <c r="G63" s="166">
        <v>25000</v>
      </c>
      <c r="H63" s="137"/>
    </row>
    <row r="64" spans="1:8">
      <c r="A64" s="21"/>
      <c r="B64" s="141"/>
      <c r="C64" s="141" t="s">
        <v>282</v>
      </c>
      <c r="D64" s="137"/>
      <c r="E64" s="140"/>
      <c r="F64" s="140"/>
      <c r="G64" s="140"/>
      <c r="H64" s="137"/>
    </row>
    <row r="65" spans="1:8">
      <c r="A65" s="21"/>
      <c r="B65" s="141"/>
      <c r="C65" s="141" t="s">
        <v>283</v>
      </c>
      <c r="D65" s="137"/>
      <c r="E65" s="140">
        <v>38907.31</v>
      </c>
      <c r="F65" s="140">
        <v>25000</v>
      </c>
      <c r="G65" s="140">
        <v>25000</v>
      </c>
      <c r="H65" s="137"/>
    </row>
    <row r="66" spans="1:8" ht="14.4" customHeight="1">
      <c r="A66" s="21"/>
      <c r="B66" s="141"/>
      <c r="C66" s="141" t="s">
        <v>284</v>
      </c>
      <c r="D66" s="137"/>
      <c r="E66" s="140"/>
      <c r="F66" s="140"/>
      <c r="G66" s="140"/>
      <c r="H66" s="137"/>
    </row>
    <row r="67" spans="1:8" ht="14.4" customHeight="1">
      <c r="A67" s="21" t="s">
        <v>48</v>
      </c>
      <c r="B67" s="141">
        <v>2640</v>
      </c>
      <c r="C67" s="141">
        <v>407</v>
      </c>
      <c r="D67" s="137"/>
      <c r="E67" s="140"/>
      <c r="F67" s="140"/>
      <c r="G67" s="140"/>
      <c r="H67" s="137"/>
    </row>
    <row r="68" spans="1:8">
      <c r="A68" s="30" t="s">
        <v>178</v>
      </c>
      <c r="B68" s="141">
        <v>3000</v>
      </c>
      <c r="C68" s="141">
        <v>100</v>
      </c>
      <c r="D68" s="137"/>
      <c r="E68" s="140"/>
      <c r="F68" s="140"/>
      <c r="G68" s="140"/>
      <c r="H68" s="139" t="s">
        <v>4</v>
      </c>
    </row>
    <row r="69" spans="1:8" ht="14.4">
      <c r="A69" s="26" t="s">
        <v>9</v>
      </c>
      <c r="B69" s="202">
        <v>3010</v>
      </c>
      <c r="C69" s="203"/>
      <c r="D69" s="212"/>
      <c r="E69" s="214"/>
      <c r="F69" s="214"/>
      <c r="G69" s="214"/>
      <c r="H69" s="211" t="s">
        <v>4</v>
      </c>
    </row>
    <row r="70" spans="1:8" ht="14.4">
      <c r="A70" s="31" t="s">
        <v>179</v>
      </c>
      <c r="B70" s="202"/>
      <c r="C70" s="203"/>
      <c r="D70" s="212"/>
      <c r="E70" s="214"/>
      <c r="F70" s="214"/>
      <c r="G70" s="214"/>
      <c r="H70" s="211"/>
    </row>
    <row r="71" spans="1:8" ht="14.4" customHeight="1">
      <c r="A71" s="31" t="s">
        <v>180</v>
      </c>
      <c r="B71" s="141">
        <v>3020</v>
      </c>
      <c r="C71" s="141"/>
      <c r="D71" s="137"/>
      <c r="E71" s="140"/>
      <c r="F71" s="140"/>
      <c r="G71" s="140"/>
      <c r="H71" s="139" t="s">
        <v>4</v>
      </c>
    </row>
    <row r="72" spans="1:8" ht="14.4" customHeight="1">
      <c r="A72" s="22" t="s">
        <v>181</v>
      </c>
      <c r="B72" s="141">
        <v>3030</v>
      </c>
      <c r="C72" s="141"/>
      <c r="D72" s="137"/>
      <c r="E72" s="140"/>
      <c r="F72" s="140"/>
      <c r="G72" s="140"/>
      <c r="H72" s="139" t="s">
        <v>4</v>
      </c>
    </row>
    <row r="73" spans="1:8">
      <c r="A73" s="30" t="s">
        <v>182</v>
      </c>
      <c r="B73" s="141">
        <v>4000</v>
      </c>
      <c r="C73" s="141" t="s">
        <v>4</v>
      </c>
      <c r="D73" s="137"/>
      <c r="E73" s="140"/>
      <c r="F73" s="140"/>
      <c r="G73" s="140"/>
      <c r="H73" s="139" t="s">
        <v>4</v>
      </c>
    </row>
    <row r="74" spans="1:8" ht="14.4">
      <c r="A74" s="26" t="s">
        <v>9</v>
      </c>
      <c r="B74" s="202">
        <v>4010</v>
      </c>
      <c r="C74" s="203">
        <v>610</v>
      </c>
      <c r="D74" s="212"/>
      <c r="E74" s="214"/>
      <c r="F74" s="214"/>
      <c r="G74" s="214"/>
      <c r="H74" s="211" t="s">
        <v>4</v>
      </c>
    </row>
    <row r="75" spans="1:8" ht="14.4">
      <c r="A75" s="24" t="s">
        <v>49</v>
      </c>
      <c r="B75" s="202"/>
      <c r="C75" s="203"/>
      <c r="D75" s="212"/>
      <c r="E75" s="214"/>
      <c r="F75" s="214"/>
      <c r="G75" s="214"/>
      <c r="H75" s="211"/>
    </row>
  </sheetData>
  <mergeCells count="76">
    <mergeCell ref="G69:G70"/>
    <mergeCell ref="H69:H70"/>
    <mergeCell ref="B74:B75"/>
    <mergeCell ref="C74:C75"/>
    <mergeCell ref="D74:D75"/>
    <mergeCell ref="E74:E75"/>
    <mergeCell ref="F74:F75"/>
    <mergeCell ref="G74:G75"/>
    <mergeCell ref="H74:H75"/>
    <mergeCell ref="B69:B70"/>
    <mergeCell ref="C69:C70"/>
    <mergeCell ref="D69:D70"/>
    <mergeCell ref="E69:E70"/>
    <mergeCell ref="F69:F70"/>
    <mergeCell ref="G44:G45"/>
    <mergeCell ref="H44:H45"/>
    <mergeCell ref="B50:B51"/>
    <mergeCell ref="C50:C51"/>
    <mergeCell ref="D50:D51"/>
    <mergeCell ref="E50:E51"/>
    <mergeCell ref="F50:F51"/>
    <mergeCell ref="G50:G51"/>
    <mergeCell ref="H50:H51"/>
    <mergeCell ref="B44:B45"/>
    <mergeCell ref="C44:C45"/>
    <mergeCell ref="D44:D45"/>
    <mergeCell ref="E44:E45"/>
    <mergeCell ref="F44:F45"/>
    <mergeCell ref="D39:D40"/>
    <mergeCell ref="E39:E40"/>
    <mergeCell ref="F39:F40"/>
    <mergeCell ref="G39:G40"/>
    <mergeCell ref="H39:H40"/>
    <mergeCell ref="G11:G12"/>
    <mergeCell ref="H11:H12"/>
    <mergeCell ref="F8:F9"/>
    <mergeCell ref="A2:A3"/>
    <mergeCell ref="B2:B3"/>
    <mergeCell ref="C2:C3"/>
    <mergeCell ref="D2:D3"/>
    <mergeCell ref="E2:H2"/>
    <mergeCell ref="B11:B12"/>
    <mergeCell ref="C11:C12"/>
    <mergeCell ref="D11:D12"/>
    <mergeCell ref="E11:E12"/>
    <mergeCell ref="F11:F12"/>
    <mergeCell ref="H17:H18"/>
    <mergeCell ref="B23:B24"/>
    <mergeCell ref="C23:C24"/>
    <mergeCell ref="D23:D24"/>
    <mergeCell ref="E23:E24"/>
    <mergeCell ref="F23:F24"/>
    <mergeCell ref="G23:G24"/>
    <mergeCell ref="H23:H24"/>
    <mergeCell ref="B17:B18"/>
    <mergeCell ref="C17:C18"/>
    <mergeCell ref="D17:D18"/>
    <mergeCell ref="E17:E18"/>
    <mergeCell ref="F17:F18"/>
    <mergeCell ref="G17:G18"/>
    <mergeCell ref="B39:B40"/>
    <mergeCell ref="C39:C40"/>
    <mergeCell ref="A1:H1"/>
    <mergeCell ref="B8:B9"/>
    <mergeCell ref="C8:C9"/>
    <mergeCell ref="D8:D9"/>
    <mergeCell ref="E8:E9"/>
    <mergeCell ref="G8:G9"/>
    <mergeCell ref="H8:H9"/>
    <mergeCell ref="H25:H26"/>
    <mergeCell ref="B25:B26"/>
    <mergeCell ref="C25:C26"/>
    <mergeCell ref="D25:D26"/>
    <mergeCell ref="E25:E26"/>
    <mergeCell ref="F25:F26"/>
    <mergeCell ref="G25:G26"/>
  </mergeCells>
  <hyperlinks>
    <hyperlink ref="A49" r:id="rId1" location="P875" display="../Документ предоставлен КонсультантПлюс.docx - P875"/>
    <hyperlink ref="A68" r:id="rId2" location="P879" display="../Документ предоставлен КонсультантПлюс.docx - P879"/>
    <hyperlink ref="A70" r:id="rId3" location="P879" display="../Документ предоставлен КонсультантПлюс.docx - P879"/>
    <hyperlink ref="A71" r:id="rId4" location="P879" display="../Документ предоставлен КонсультантПлюс.docx - P879"/>
    <hyperlink ref="A72" r:id="rId5" location="P879" display="../Документ предоставлен КонсультантПлюс.docx - P879"/>
    <hyperlink ref="A73" r:id="rId6" location="P880" display="../Документ предоставлен КонсультантПлюс.docx - P880"/>
  </hyperlinks>
  <pageMargins left="0.70866141732283472" right="0.51181102362204722" top="0.74803149606299213" bottom="0.74803149606299213" header="0.31496062992125984" footer="0.31496062992125984"/>
  <pageSetup paperSize="9" scale="87" orientation="landscape" verticalDpi="0" r:id="rId7"/>
  <rowBreaks count="3" manualBreakCount="3">
    <brk id="21" max="7" man="1"/>
    <brk id="38" max="7" man="1"/>
    <brk id="60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L48"/>
  <sheetViews>
    <sheetView view="pageBreakPreview" zoomScale="80" zoomScaleSheetLayoutView="80" workbookViewId="0">
      <selection activeCell="N16" sqref="N16"/>
    </sheetView>
  </sheetViews>
  <sheetFormatPr defaultRowHeight="14.4"/>
  <cols>
    <col min="1" max="1" width="10.6640625" customWidth="1"/>
    <col min="2" max="2" width="53.5546875" style="35" customWidth="1"/>
    <col min="3" max="3" width="7.44140625" customWidth="1"/>
    <col min="4" max="4" width="6.5546875" customWidth="1"/>
    <col min="5" max="5" width="13.109375" customWidth="1"/>
    <col min="6" max="7" width="13.33203125" hidden="1" customWidth="1"/>
    <col min="8" max="8" width="11.88671875" hidden="1" customWidth="1"/>
    <col min="9" max="9" width="6" customWidth="1"/>
    <col min="10" max="10" width="12.33203125" customWidth="1"/>
  </cols>
  <sheetData>
    <row r="1" spans="1:12">
      <c r="A1" s="222"/>
      <c r="B1" s="222"/>
      <c r="C1" s="222"/>
      <c r="D1" s="222"/>
      <c r="E1" s="222"/>
      <c r="F1" s="222"/>
      <c r="G1" s="222"/>
      <c r="H1" s="222"/>
      <c r="I1" s="184"/>
      <c r="J1" s="184"/>
      <c r="K1" s="184"/>
      <c r="L1" s="184"/>
    </row>
    <row r="2" spans="1:12">
      <c r="A2" s="225"/>
      <c r="B2" s="225"/>
      <c r="C2" s="225"/>
      <c r="D2" s="230"/>
      <c r="E2" s="225"/>
      <c r="F2" s="225"/>
      <c r="G2" s="225"/>
      <c r="H2" s="225"/>
      <c r="I2" s="184"/>
      <c r="J2" s="184"/>
      <c r="K2" s="184"/>
      <c r="L2" s="184"/>
    </row>
    <row r="3" spans="1:12" ht="60.75" customHeight="1">
      <c r="A3" s="225"/>
      <c r="B3" s="225"/>
      <c r="C3" s="225"/>
      <c r="D3" s="230"/>
      <c r="E3" s="38"/>
      <c r="F3" s="38"/>
      <c r="G3" s="38"/>
      <c r="H3" s="38"/>
      <c r="I3" s="184"/>
      <c r="J3" s="184"/>
      <c r="K3" s="184"/>
      <c r="L3" s="184"/>
    </row>
    <row r="4" spans="1:12">
      <c r="A4" s="38"/>
      <c r="B4" s="38"/>
      <c r="C4" s="38"/>
      <c r="D4" s="38"/>
      <c r="E4" s="38"/>
      <c r="F4" s="38"/>
      <c r="G4" s="38"/>
      <c r="H4" s="38"/>
      <c r="I4" s="184"/>
      <c r="J4" s="184"/>
      <c r="K4" s="184"/>
      <c r="L4" s="184"/>
    </row>
    <row r="5" spans="1:12">
      <c r="A5" s="38"/>
      <c r="B5" s="32"/>
      <c r="C5" s="185"/>
      <c r="D5" s="38"/>
      <c r="E5" s="108"/>
      <c r="F5" s="108"/>
      <c r="G5" s="108"/>
      <c r="H5" s="32"/>
      <c r="I5" s="184"/>
      <c r="J5" s="184"/>
      <c r="K5" s="184"/>
      <c r="L5" s="184"/>
    </row>
    <row r="6" spans="1:12" ht="41.25" customHeight="1">
      <c r="A6" s="38"/>
      <c r="B6" s="32"/>
      <c r="C6" s="185"/>
      <c r="D6" s="38"/>
      <c r="E6" s="108"/>
      <c r="F6" s="108"/>
      <c r="G6" s="108"/>
      <c r="H6" s="32"/>
      <c r="I6" s="184"/>
      <c r="J6" s="184"/>
      <c r="K6" s="184"/>
      <c r="L6" s="184"/>
    </row>
    <row r="7" spans="1:12" ht="40.5" customHeight="1">
      <c r="A7" s="38"/>
      <c r="B7" s="32"/>
      <c r="C7" s="185"/>
      <c r="D7" s="38"/>
      <c r="E7" s="186"/>
      <c r="F7" s="108"/>
      <c r="G7" s="108"/>
      <c r="H7" s="32"/>
      <c r="I7" s="184"/>
      <c r="J7" s="184"/>
      <c r="K7" s="184"/>
      <c r="L7" s="184"/>
    </row>
    <row r="8" spans="1:12">
      <c r="A8" s="228"/>
      <c r="B8" s="32"/>
      <c r="C8" s="229"/>
      <c r="D8" s="225"/>
      <c r="E8" s="226"/>
      <c r="F8" s="227"/>
      <c r="G8" s="227"/>
      <c r="H8" s="224"/>
      <c r="I8" s="184"/>
      <c r="J8" s="184"/>
      <c r="K8" s="184"/>
      <c r="L8" s="184"/>
    </row>
    <row r="9" spans="1:12" ht="30" customHeight="1">
      <c r="A9" s="228"/>
      <c r="B9" s="187"/>
      <c r="C9" s="229"/>
      <c r="D9" s="225"/>
      <c r="E9" s="226"/>
      <c r="F9" s="227"/>
      <c r="G9" s="227"/>
      <c r="H9" s="224"/>
      <c r="I9" s="184"/>
      <c r="J9" s="184"/>
      <c r="K9" s="184"/>
      <c r="L9" s="184"/>
    </row>
    <row r="10" spans="1:12">
      <c r="A10" s="225"/>
      <c r="B10" s="33"/>
      <c r="C10" s="225"/>
      <c r="D10" s="225"/>
      <c r="E10" s="226"/>
      <c r="F10" s="227"/>
      <c r="G10" s="227"/>
      <c r="H10" s="224"/>
      <c r="I10" s="184"/>
      <c r="J10" s="184"/>
      <c r="K10" s="184"/>
      <c r="L10" s="184"/>
    </row>
    <row r="11" spans="1:12">
      <c r="A11" s="225"/>
      <c r="B11" s="34"/>
      <c r="C11" s="225"/>
      <c r="D11" s="225"/>
      <c r="E11" s="226"/>
      <c r="F11" s="227"/>
      <c r="G11" s="227"/>
      <c r="H11" s="224"/>
      <c r="I11" s="184"/>
      <c r="J11" s="184"/>
      <c r="K11" s="184"/>
      <c r="L11" s="184"/>
    </row>
    <row r="12" spans="1:12">
      <c r="A12" s="38"/>
      <c r="B12" s="34"/>
      <c r="C12" s="38"/>
      <c r="D12" s="38"/>
      <c r="E12" s="186"/>
      <c r="F12" s="108"/>
      <c r="G12" s="108"/>
      <c r="H12" s="32"/>
      <c r="I12" s="184"/>
      <c r="J12" s="184"/>
      <c r="K12" s="184"/>
      <c r="L12" s="184"/>
    </row>
    <row r="13" spans="1:12">
      <c r="A13" s="38"/>
      <c r="B13" s="34"/>
      <c r="C13" s="38"/>
      <c r="D13" s="38"/>
      <c r="E13" s="186"/>
      <c r="F13" s="108"/>
      <c r="G13" s="108"/>
      <c r="H13" s="32"/>
      <c r="I13" s="184"/>
      <c r="J13" s="184"/>
      <c r="K13" s="184"/>
      <c r="L13" s="184"/>
    </row>
    <row r="14" spans="1:12">
      <c r="A14" s="225"/>
      <c r="B14" s="33"/>
      <c r="C14" s="225"/>
      <c r="D14" s="225"/>
      <c r="E14" s="226"/>
      <c r="F14" s="227"/>
      <c r="G14" s="227"/>
      <c r="H14" s="224"/>
      <c r="I14" s="184"/>
      <c r="J14" s="184"/>
      <c r="K14" s="184"/>
      <c r="L14" s="184"/>
    </row>
    <row r="15" spans="1:12">
      <c r="A15" s="225"/>
      <c r="B15" s="34"/>
      <c r="C15" s="225"/>
      <c r="D15" s="225"/>
      <c r="E15" s="226"/>
      <c r="F15" s="227"/>
      <c r="G15" s="227"/>
      <c r="H15" s="224"/>
      <c r="I15" s="184"/>
      <c r="J15" s="184"/>
      <c r="K15" s="184"/>
      <c r="L15" s="184"/>
    </row>
    <row r="16" spans="1:12">
      <c r="A16" s="38"/>
      <c r="B16" s="32"/>
      <c r="C16" s="38"/>
      <c r="D16" s="38"/>
      <c r="E16" s="186"/>
      <c r="F16" s="108"/>
      <c r="G16" s="108"/>
      <c r="H16" s="32"/>
      <c r="I16" s="184"/>
      <c r="J16" s="184"/>
      <c r="K16" s="184"/>
      <c r="L16" s="184"/>
    </row>
    <row r="17" spans="1:12">
      <c r="A17" s="38"/>
      <c r="B17" s="34"/>
      <c r="C17" s="38"/>
      <c r="D17" s="38"/>
      <c r="E17" s="186"/>
      <c r="F17" s="108"/>
      <c r="G17" s="108"/>
      <c r="H17" s="32"/>
      <c r="I17" s="184"/>
      <c r="J17" s="184"/>
      <c r="K17" s="184"/>
      <c r="L17" s="184"/>
    </row>
    <row r="18" spans="1:12" ht="17.25" customHeight="1">
      <c r="A18" s="38"/>
      <c r="B18" s="32"/>
      <c r="C18" s="38"/>
      <c r="D18" s="38"/>
      <c r="E18" s="186"/>
      <c r="F18" s="108"/>
      <c r="G18" s="108"/>
      <c r="H18" s="32"/>
      <c r="I18" s="184"/>
      <c r="J18" s="184"/>
      <c r="K18" s="184"/>
      <c r="L18" s="184"/>
    </row>
    <row r="19" spans="1:12">
      <c r="A19" s="225"/>
      <c r="B19" s="33"/>
      <c r="C19" s="225"/>
      <c r="D19" s="225"/>
      <c r="E19" s="226"/>
      <c r="F19" s="227"/>
      <c r="G19" s="227"/>
      <c r="H19" s="224"/>
      <c r="I19" s="184"/>
      <c r="J19" s="184"/>
      <c r="K19" s="184"/>
      <c r="L19" s="184"/>
    </row>
    <row r="20" spans="1:12">
      <c r="A20" s="225"/>
      <c r="B20" s="34"/>
      <c r="C20" s="225"/>
      <c r="D20" s="225"/>
      <c r="E20" s="226"/>
      <c r="F20" s="227"/>
      <c r="G20" s="227"/>
      <c r="H20" s="224"/>
      <c r="I20" s="184"/>
      <c r="J20" s="184"/>
      <c r="K20" s="184"/>
      <c r="L20" s="184"/>
    </row>
    <row r="21" spans="1:12">
      <c r="A21" s="38"/>
      <c r="B21" s="34"/>
      <c r="C21" s="38"/>
      <c r="D21" s="38"/>
      <c r="E21" s="186"/>
      <c r="F21" s="108"/>
      <c r="G21" s="108"/>
      <c r="H21" s="32"/>
      <c r="I21" s="184"/>
      <c r="J21" s="184"/>
      <c r="K21" s="184"/>
      <c r="L21" s="184"/>
    </row>
    <row r="22" spans="1:12">
      <c r="A22" s="38"/>
      <c r="B22" s="32"/>
      <c r="C22" s="38"/>
      <c r="D22" s="38"/>
      <c r="E22" s="188"/>
      <c r="F22" s="189"/>
      <c r="G22" s="189"/>
      <c r="H22" s="32"/>
      <c r="I22" s="184"/>
      <c r="J22" s="184"/>
      <c r="K22" s="184"/>
      <c r="L22" s="184"/>
    </row>
    <row r="23" spans="1:12">
      <c r="A23" s="38"/>
      <c r="B23" s="34"/>
      <c r="C23" s="38"/>
      <c r="D23" s="38"/>
      <c r="E23" s="88"/>
      <c r="F23" s="189"/>
      <c r="G23" s="189"/>
      <c r="H23" s="32"/>
      <c r="I23" s="184"/>
      <c r="J23" s="184"/>
      <c r="K23" s="184"/>
      <c r="L23" s="184"/>
    </row>
    <row r="24" spans="1:12">
      <c r="A24" s="38"/>
      <c r="B24" s="34"/>
      <c r="C24" s="38"/>
      <c r="D24" s="38"/>
      <c r="E24" s="32"/>
      <c r="F24" s="32"/>
      <c r="G24" s="32"/>
      <c r="H24" s="32"/>
      <c r="I24" s="184"/>
      <c r="J24" s="184"/>
      <c r="K24" s="184"/>
      <c r="L24" s="184"/>
    </row>
    <row r="25" spans="1:12">
      <c r="A25" s="38"/>
      <c r="B25" s="34"/>
      <c r="C25" s="38"/>
      <c r="D25" s="38"/>
      <c r="E25" s="32"/>
      <c r="F25" s="32"/>
      <c r="G25" s="32"/>
      <c r="H25" s="32"/>
      <c r="I25" s="184"/>
      <c r="J25" s="184"/>
      <c r="K25" s="184"/>
      <c r="L25" s="184"/>
    </row>
    <row r="26" spans="1:12">
      <c r="A26" s="190"/>
      <c r="B26" s="191"/>
      <c r="C26" s="184"/>
      <c r="D26" s="184"/>
      <c r="E26" s="184"/>
      <c r="F26" s="184"/>
      <c r="G26" s="184"/>
      <c r="H26" s="184"/>
      <c r="I26" s="184"/>
      <c r="J26" s="184"/>
      <c r="K26" s="184"/>
      <c r="L26" s="184"/>
    </row>
    <row r="27" spans="1:12">
      <c r="A27" s="223"/>
      <c r="B27" s="223"/>
      <c r="C27" s="192"/>
      <c r="D27" s="192"/>
      <c r="E27" s="192"/>
      <c r="F27" s="192"/>
      <c r="G27" s="192"/>
      <c r="H27" s="192"/>
      <c r="I27" s="184"/>
      <c r="J27" s="184"/>
      <c r="K27" s="184"/>
      <c r="L27" s="184"/>
    </row>
    <row r="28" spans="1:12">
      <c r="A28" s="193"/>
      <c r="B28" s="37"/>
      <c r="C28" s="37"/>
      <c r="D28" s="37"/>
      <c r="E28" s="37"/>
      <c r="F28" s="37"/>
      <c r="G28" s="37"/>
      <c r="H28" s="37"/>
      <c r="I28" s="184"/>
      <c r="J28" s="184"/>
      <c r="K28" s="184"/>
      <c r="L28" s="184"/>
    </row>
    <row r="29" spans="1:12">
      <c r="A29" s="193"/>
      <c r="B29" s="37"/>
      <c r="C29" s="37"/>
      <c r="D29" s="37"/>
      <c r="E29" s="37"/>
      <c r="F29" s="37"/>
      <c r="G29" s="37"/>
      <c r="H29" s="37"/>
      <c r="I29" s="184"/>
      <c r="J29" s="184"/>
      <c r="K29" s="184"/>
      <c r="L29" s="184"/>
    </row>
    <row r="30" spans="1:12">
      <c r="A30" s="193"/>
      <c r="B30" s="37"/>
      <c r="C30" s="37"/>
      <c r="D30" s="37"/>
      <c r="E30" s="37"/>
      <c r="F30" s="37"/>
      <c r="G30" s="37"/>
      <c r="H30" s="37"/>
      <c r="I30" s="184"/>
      <c r="J30" s="184"/>
      <c r="K30" s="184"/>
      <c r="L30" s="184"/>
    </row>
    <row r="31" spans="1:12">
      <c r="A31" s="194"/>
      <c r="B31" s="191"/>
      <c r="C31" s="184"/>
      <c r="D31" s="184"/>
      <c r="E31" s="184"/>
      <c r="F31" s="184"/>
      <c r="G31" s="184"/>
      <c r="H31" s="184"/>
      <c r="I31" s="184"/>
      <c r="J31" s="184"/>
      <c r="K31" s="184"/>
      <c r="L31" s="184"/>
    </row>
    <row r="32" spans="1:12">
      <c r="A32" s="184"/>
      <c r="B32" s="191"/>
      <c r="C32" s="184"/>
      <c r="D32" s="184"/>
      <c r="E32" s="184"/>
      <c r="F32" s="184"/>
      <c r="G32" s="184"/>
      <c r="H32" s="184"/>
      <c r="I32" s="184"/>
      <c r="J32" s="184"/>
      <c r="K32" s="184"/>
      <c r="L32" s="184"/>
    </row>
    <row r="33" spans="1:12">
      <c r="A33" s="184"/>
      <c r="B33" s="191"/>
      <c r="C33" s="184"/>
      <c r="D33" s="184"/>
      <c r="E33" s="184"/>
      <c r="F33" s="184"/>
      <c r="G33" s="184"/>
      <c r="H33" s="184"/>
      <c r="I33" s="184"/>
      <c r="J33" s="184"/>
      <c r="K33" s="184"/>
      <c r="L33" s="184"/>
    </row>
    <row r="34" spans="1:12">
      <c r="A34" s="184"/>
      <c r="B34" s="191"/>
      <c r="C34" s="184"/>
      <c r="D34" s="184"/>
      <c r="E34" s="184"/>
      <c r="F34" s="184"/>
      <c r="G34" s="184"/>
      <c r="H34" s="184"/>
      <c r="I34" s="184"/>
      <c r="J34" s="184"/>
      <c r="K34" s="184"/>
      <c r="L34" s="184"/>
    </row>
    <row r="35" spans="1:12">
      <c r="A35" s="184"/>
      <c r="B35" s="191"/>
      <c r="C35" s="184"/>
      <c r="D35" s="184"/>
      <c r="E35" s="184"/>
      <c r="F35" s="184"/>
      <c r="G35" s="184"/>
      <c r="H35" s="184"/>
      <c r="I35" s="184"/>
      <c r="J35" s="184"/>
      <c r="K35" s="184"/>
      <c r="L35" s="184"/>
    </row>
    <row r="36" spans="1:12">
      <c r="A36" s="184"/>
      <c r="B36" s="191"/>
      <c r="C36" s="184"/>
      <c r="D36" s="184"/>
      <c r="E36" s="184"/>
      <c r="F36" s="184"/>
      <c r="G36" s="184"/>
      <c r="H36" s="184"/>
      <c r="I36" s="184"/>
      <c r="J36" s="184"/>
      <c r="K36" s="184"/>
      <c r="L36" s="184"/>
    </row>
    <row r="37" spans="1:12">
      <c r="A37" s="184"/>
      <c r="B37" s="191"/>
      <c r="C37" s="184"/>
      <c r="D37" s="184"/>
      <c r="E37" s="184"/>
      <c r="F37" s="184"/>
      <c r="G37" s="184"/>
      <c r="H37" s="184"/>
      <c r="I37" s="184"/>
      <c r="J37" s="184"/>
      <c r="K37" s="184"/>
      <c r="L37" s="184"/>
    </row>
    <row r="38" spans="1:12">
      <c r="A38" s="184"/>
      <c r="B38" s="191"/>
      <c r="C38" s="184"/>
      <c r="D38" s="184"/>
      <c r="E38" s="184"/>
      <c r="F38" s="184"/>
      <c r="G38" s="184"/>
      <c r="H38" s="184"/>
      <c r="I38" s="184"/>
      <c r="J38" s="184"/>
      <c r="K38" s="184"/>
      <c r="L38" s="184"/>
    </row>
    <row r="39" spans="1:12">
      <c r="A39" s="184"/>
      <c r="B39" s="191"/>
      <c r="C39" s="184"/>
      <c r="D39" s="184"/>
      <c r="E39" s="184"/>
      <c r="F39" s="184"/>
      <c r="G39" s="184"/>
      <c r="H39" s="184"/>
      <c r="I39" s="184"/>
      <c r="J39" s="184"/>
      <c r="K39" s="184"/>
      <c r="L39" s="184"/>
    </row>
    <row r="40" spans="1:12">
      <c r="A40" s="184"/>
      <c r="B40" s="191"/>
      <c r="C40" s="184"/>
      <c r="D40" s="184"/>
      <c r="E40" s="184"/>
      <c r="F40" s="184"/>
      <c r="G40" s="184"/>
      <c r="H40" s="184"/>
      <c r="I40" s="184"/>
      <c r="J40" s="184"/>
      <c r="K40" s="184"/>
      <c r="L40" s="184"/>
    </row>
    <row r="41" spans="1:12">
      <c r="A41" s="184"/>
      <c r="B41" s="191"/>
      <c r="C41" s="184"/>
      <c r="D41" s="184"/>
      <c r="E41" s="184"/>
      <c r="F41" s="184"/>
      <c r="G41" s="184"/>
      <c r="H41" s="184"/>
      <c r="I41" s="184"/>
      <c r="J41" s="184"/>
      <c r="K41" s="184"/>
      <c r="L41" s="184"/>
    </row>
    <row r="42" spans="1:12">
      <c r="A42" s="184"/>
      <c r="B42" s="191"/>
      <c r="C42" s="184"/>
      <c r="D42" s="184"/>
      <c r="E42" s="184"/>
      <c r="F42" s="184"/>
      <c r="G42" s="184"/>
      <c r="H42" s="184"/>
      <c r="I42" s="184"/>
      <c r="J42" s="184"/>
      <c r="K42" s="184"/>
      <c r="L42" s="184"/>
    </row>
    <row r="43" spans="1:12">
      <c r="A43" s="184"/>
      <c r="B43" s="191"/>
      <c r="C43" s="184"/>
      <c r="D43" s="184"/>
      <c r="E43" s="184"/>
      <c r="F43" s="184"/>
      <c r="G43" s="184"/>
      <c r="H43" s="184"/>
      <c r="I43" s="184"/>
      <c r="J43" s="184"/>
      <c r="K43" s="184"/>
      <c r="L43" s="184"/>
    </row>
    <row r="44" spans="1:12">
      <c r="A44" s="184"/>
      <c r="B44" s="191"/>
      <c r="C44" s="184"/>
      <c r="D44" s="184"/>
      <c r="E44" s="184"/>
      <c r="F44" s="184"/>
      <c r="G44" s="184"/>
      <c r="H44" s="184"/>
      <c r="I44" s="184"/>
      <c r="J44" s="184"/>
      <c r="K44" s="184"/>
      <c r="L44" s="184"/>
    </row>
    <row r="45" spans="1:12">
      <c r="A45" s="184"/>
      <c r="B45" s="191"/>
      <c r="C45" s="184"/>
      <c r="D45" s="184"/>
      <c r="E45" s="184"/>
      <c r="F45" s="184"/>
      <c r="G45" s="184"/>
      <c r="H45" s="184"/>
      <c r="I45" s="184"/>
      <c r="J45" s="184"/>
      <c r="K45" s="184"/>
      <c r="L45" s="184"/>
    </row>
    <row r="46" spans="1:12">
      <c r="A46" s="184"/>
      <c r="B46" s="191"/>
      <c r="C46" s="184"/>
      <c r="D46" s="184"/>
      <c r="E46" s="184"/>
      <c r="F46" s="184"/>
      <c r="G46" s="184"/>
      <c r="H46" s="184"/>
      <c r="I46" s="184"/>
      <c r="J46" s="184"/>
      <c r="K46" s="184"/>
      <c r="L46" s="184"/>
    </row>
    <row r="47" spans="1:12">
      <c r="A47" s="184"/>
      <c r="B47" s="191"/>
      <c r="C47" s="184"/>
      <c r="D47" s="184"/>
      <c r="E47" s="184"/>
      <c r="F47" s="184"/>
      <c r="G47" s="184"/>
      <c r="H47" s="184"/>
      <c r="I47" s="184"/>
      <c r="J47" s="184"/>
      <c r="K47" s="184"/>
      <c r="L47" s="184"/>
    </row>
    <row r="48" spans="1:12">
      <c r="A48" s="184"/>
      <c r="B48" s="191"/>
      <c r="C48" s="184"/>
      <c r="D48" s="184"/>
      <c r="E48" s="184"/>
      <c r="F48" s="184"/>
      <c r="G48" s="184"/>
      <c r="H48" s="184"/>
      <c r="I48" s="184"/>
      <c r="J48" s="184"/>
      <c r="K48" s="184"/>
      <c r="L48" s="184"/>
    </row>
  </sheetData>
  <mergeCells count="35">
    <mergeCell ref="A2:A3"/>
    <mergeCell ref="B2:B3"/>
    <mergeCell ref="C2:C3"/>
    <mergeCell ref="D2:D3"/>
    <mergeCell ref="E2:H2"/>
    <mergeCell ref="H8:H9"/>
    <mergeCell ref="A10:A11"/>
    <mergeCell ref="C10:C11"/>
    <mergeCell ref="D10:D11"/>
    <mergeCell ref="E10:E11"/>
    <mergeCell ref="F10:F11"/>
    <mergeCell ref="G10:G11"/>
    <mergeCell ref="H10:H11"/>
    <mergeCell ref="A8:A9"/>
    <mergeCell ref="C8:C9"/>
    <mergeCell ref="D8:D9"/>
    <mergeCell ref="E8:E9"/>
    <mergeCell ref="F8:F9"/>
    <mergeCell ref="G8:G9"/>
    <mergeCell ref="A1:H1"/>
    <mergeCell ref="A27:B27"/>
    <mergeCell ref="H14:H15"/>
    <mergeCell ref="A19:A20"/>
    <mergeCell ref="C19:C20"/>
    <mergeCell ref="D19:D20"/>
    <mergeCell ref="E19:E20"/>
    <mergeCell ref="F19:F20"/>
    <mergeCell ref="G19:G20"/>
    <mergeCell ref="H19:H20"/>
    <mergeCell ref="A14:A15"/>
    <mergeCell ref="C14:C15"/>
    <mergeCell ref="D14:D15"/>
    <mergeCell ref="E14:E15"/>
    <mergeCell ref="F14:F15"/>
    <mergeCell ref="G14:G15"/>
  </mergeCells>
  <pageMargins left="0.70866141732283472" right="0.51181102362204722" top="0.74803149606299213" bottom="0.74803149606299213" header="0.31496062992125984" footer="0.31496062992125984"/>
  <pageSetup paperSize="9" scale="68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147"/>
  <sheetViews>
    <sheetView view="pageBreakPreview" topLeftCell="A55" zoomScaleSheetLayoutView="100" workbookViewId="0">
      <selection activeCell="O114" sqref="O114"/>
    </sheetView>
  </sheetViews>
  <sheetFormatPr defaultRowHeight="14.4"/>
  <cols>
    <col min="1" max="1" width="5.33203125" customWidth="1"/>
    <col min="2" max="2" width="19.88671875" customWidth="1"/>
    <col min="3" max="3" width="13.109375" customWidth="1"/>
    <col min="4" max="5" width="9.6640625" customWidth="1"/>
    <col min="6" max="6" width="12.109375" customWidth="1"/>
    <col min="7" max="7" width="9.88671875" customWidth="1"/>
    <col min="8" max="8" width="10.5546875" customWidth="1"/>
    <col min="9" max="9" width="12.44140625" customWidth="1"/>
    <col min="10" max="10" width="11.77734375" customWidth="1"/>
    <col min="11" max="11" width="13.21875" customWidth="1"/>
    <col min="12" max="12" width="13.5546875" customWidth="1"/>
    <col min="13" max="13" width="12.6640625" customWidth="1"/>
    <col min="14" max="14" width="11.44140625" customWidth="1"/>
  </cols>
  <sheetData>
    <row r="1" spans="1:14" ht="18">
      <c r="A1" s="282" t="s">
        <v>55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</row>
    <row r="2" spans="1:14" ht="18">
      <c r="A2" s="282" t="s">
        <v>56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1:14" ht="18">
      <c r="A3" s="282" t="s">
        <v>57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</row>
    <row r="4" spans="1:14" ht="18">
      <c r="A4" s="283" t="s">
        <v>236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</row>
    <row r="5" spans="1:14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1:14" ht="15.6">
      <c r="A6" s="5"/>
    </row>
    <row r="7" spans="1:14" ht="18">
      <c r="A7" s="9" t="s">
        <v>218</v>
      </c>
      <c r="B7" s="63"/>
      <c r="C7" s="63"/>
      <c r="D7" s="66">
        <v>4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4" ht="15.6">
      <c r="A8" s="274" t="s">
        <v>186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</row>
    <row r="9" spans="1:14" ht="15.6">
      <c r="A9" s="9" t="s">
        <v>211</v>
      </c>
      <c r="B9" s="9"/>
      <c r="C9" s="65">
        <v>111</v>
      </c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4" ht="15.6">
      <c r="A10" s="274" t="s">
        <v>187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</row>
    <row r="11" spans="1:14" ht="15.6">
      <c r="A11" s="100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</row>
    <row r="12" spans="1:14">
      <c r="A12" s="4"/>
    </row>
    <row r="13" spans="1:14" ht="17.25" customHeight="1">
      <c r="A13" s="284" t="s">
        <v>50</v>
      </c>
      <c r="B13" s="284" t="s">
        <v>58</v>
      </c>
      <c r="C13" s="284" t="s">
        <v>59</v>
      </c>
      <c r="D13" s="247" t="s">
        <v>60</v>
      </c>
      <c r="E13" s="248"/>
      <c r="F13" s="248"/>
      <c r="G13" s="248"/>
      <c r="H13" s="248"/>
      <c r="I13" s="248"/>
      <c r="J13" s="249"/>
      <c r="K13" s="284" t="s">
        <v>61</v>
      </c>
      <c r="L13" s="284" t="s">
        <v>62</v>
      </c>
      <c r="M13" s="239" t="s">
        <v>235</v>
      </c>
      <c r="N13" s="241"/>
    </row>
    <row r="14" spans="1:14" ht="15" customHeight="1">
      <c r="A14" s="285"/>
      <c r="B14" s="285"/>
      <c r="C14" s="285"/>
      <c r="D14" s="243" t="s">
        <v>63</v>
      </c>
      <c r="E14" s="244"/>
      <c r="F14" s="247" t="s">
        <v>6</v>
      </c>
      <c r="G14" s="248"/>
      <c r="H14" s="248"/>
      <c r="I14" s="248"/>
      <c r="J14" s="249"/>
      <c r="K14" s="285"/>
      <c r="L14" s="285"/>
      <c r="M14" s="287"/>
      <c r="N14" s="288"/>
    </row>
    <row r="15" spans="1:14" ht="66">
      <c r="A15" s="286"/>
      <c r="B15" s="286"/>
      <c r="C15" s="286"/>
      <c r="D15" s="245"/>
      <c r="E15" s="246"/>
      <c r="F15" s="252" t="s">
        <v>64</v>
      </c>
      <c r="G15" s="251"/>
      <c r="H15" s="105" t="s">
        <v>65</v>
      </c>
      <c r="I15" s="252" t="s">
        <v>66</v>
      </c>
      <c r="J15" s="251"/>
      <c r="K15" s="286"/>
      <c r="L15" s="286"/>
      <c r="M15" s="289"/>
      <c r="N15" s="290"/>
    </row>
    <row r="16" spans="1:14">
      <c r="A16" s="99">
        <v>1</v>
      </c>
      <c r="B16" s="99">
        <v>2</v>
      </c>
      <c r="C16" s="99">
        <v>3</v>
      </c>
      <c r="D16" s="253">
        <v>4</v>
      </c>
      <c r="E16" s="254"/>
      <c r="F16" s="253">
        <v>5</v>
      </c>
      <c r="G16" s="254"/>
      <c r="H16" s="99">
        <v>6</v>
      </c>
      <c r="I16" s="253">
        <v>7</v>
      </c>
      <c r="J16" s="254"/>
      <c r="K16" s="99">
        <v>8</v>
      </c>
      <c r="L16" s="99">
        <v>9</v>
      </c>
      <c r="M16" s="259">
        <v>10</v>
      </c>
      <c r="N16" s="238"/>
    </row>
    <row r="17" spans="1:14">
      <c r="A17" s="99">
        <v>1</v>
      </c>
      <c r="B17" s="67" t="s">
        <v>184</v>
      </c>
      <c r="C17" s="114">
        <v>1</v>
      </c>
      <c r="D17" s="231">
        <f>F17*C17+I17</f>
        <v>37624.69</v>
      </c>
      <c r="E17" s="232"/>
      <c r="F17" s="231">
        <v>12255.5</v>
      </c>
      <c r="G17" s="232"/>
      <c r="H17" s="68"/>
      <c r="I17" s="231">
        <v>25369.19</v>
      </c>
      <c r="J17" s="232"/>
      <c r="K17" s="99"/>
      <c r="L17" s="99"/>
      <c r="M17" s="237">
        <f>D17*12-0.04</f>
        <v>451496.24000000005</v>
      </c>
      <c r="N17" s="258"/>
    </row>
    <row r="18" spans="1:14">
      <c r="A18" s="99">
        <v>2</v>
      </c>
      <c r="B18" s="67" t="s">
        <v>217</v>
      </c>
      <c r="C18" s="114">
        <v>3</v>
      </c>
      <c r="D18" s="231">
        <f>F18*C18+I18</f>
        <v>43015.05</v>
      </c>
      <c r="E18" s="232"/>
      <c r="F18" s="231">
        <v>11029.5</v>
      </c>
      <c r="G18" s="232"/>
      <c r="H18" s="68"/>
      <c r="I18" s="231">
        <v>9926.5499999999993</v>
      </c>
      <c r="J18" s="232"/>
      <c r="K18" s="99"/>
      <c r="L18" s="99"/>
      <c r="M18" s="237">
        <f>D18*12</f>
        <v>516180.60000000003</v>
      </c>
      <c r="N18" s="258"/>
    </row>
    <row r="19" spans="1:14">
      <c r="A19" s="99">
        <v>3</v>
      </c>
      <c r="B19" s="67" t="s">
        <v>216</v>
      </c>
      <c r="C19" s="114">
        <v>1</v>
      </c>
      <c r="D19" s="231">
        <f>F19+H19</f>
        <v>12130</v>
      </c>
      <c r="E19" s="232"/>
      <c r="F19" s="231">
        <v>7043.5</v>
      </c>
      <c r="G19" s="232"/>
      <c r="H19" s="68">
        <v>5086.5</v>
      </c>
      <c r="I19" s="231"/>
      <c r="J19" s="232"/>
      <c r="K19" s="99"/>
      <c r="L19" s="99"/>
      <c r="M19" s="237">
        <f>D19*12</f>
        <v>145560</v>
      </c>
      <c r="N19" s="258"/>
    </row>
    <row r="20" spans="1:14">
      <c r="A20" s="99">
        <v>4</v>
      </c>
      <c r="B20" s="118" t="s">
        <v>212</v>
      </c>
      <c r="C20" s="114">
        <v>29</v>
      </c>
      <c r="D20" s="231">
        <f t="shared" ref="D20:D24" si="0">F20*C20+I20</f>
        <v>733593.14</v>
      </c>
      <c r="E20" s="232"/>
      <c r="F20" s="231">
        <v>19245.88</v>
      </c>
      <c r="G20" s="232"/>
      <c r="H20" s="68"/>
      <c r="I20" s="231">
        <v>175462.62</v>
      </c>
      <c r="J20" s="232"/>
      <c r="K20" s="99"/>
      <c r="L20" s="99"/>
      <c r="M20" s="237">
        <f t="shared" ref="M20:M30" si="1">D20*12</f>
        <v>8803117.6799999997</v>
      </c>
      <c r="N20" s="258"/>
    </row>
    <row r="21" spans="1:14">
      <c r="A21" s="99">
        <v>5</v>
      </c>
      <c r="B21" s="67" t="s">
        <v>213</v>
      </c>
      <c r="C21" s="114">
        <v>0.5</v>
      </c>
      <c r="D21" s="231">
        <f>F21+H21</f>
        <v>6065</v>
      </c>
      <c r="E21" s="232"/>
      <c r="F21" s="231">
        <v>3521.5</v>
      </c>
      <c r="G21" s="232"/>
      <c r="H21" s="68">
        <v>2543.5</v>
      </c>
      <c r="I21" s="231"/>
      <c r="J21" s="232"/>
      <c r="K21" s="99"/>
      <c r="L21" s="99"/>
      <c r="M21" s="237">
        <f t="shared" si="1"/>
        <v>72780</v>
      </c>
      <c r="N21" s="258"/>
    </row>
    <row r="22" spans="1:14">
      <c r="A22" s="99">
        <v>6</v>
      </c>
      <c r="B22" s="67" t="s">
        <v>238</v>
      </c>
      <c r="C22" s="114">
        <v>0.5</v>
      </c>
      <c r="D22" s="231">
        <f>F22+H22</f>
        <v>6065</v>
      </c>
      <c r="E22" s="232"/>
      <c r="F22" s="231">
        <v>3521.5</v>
      </c>
      <c r="G22" s="232"/>
      <c r="H22" s="68">
        <v>2543.5</v>
      </c>
      <c r="I22" s="231"/>
      <c r="J22" s="232"/>
      <c r="K22" s="99"/>
      <c r="L22" s="99"/>
      <c r="M22" s="237">
        <f t="shared" si="1"/>
        <v>72780</v>
      </c>
      <c r="N22" s="258"/>
    </row>
    <row r="23" spans="1:14">
      <c r="A23" s="99">
        <v>7</v>
      </c>
      <c r="B23" s="67" t="s">
        <v>239</v>
      </c>
      <c r="C23" s="114">
        <v>1</v>
      </c>
      <c r="D23" s="231">
        <f t="shared" si="0"/>
        <v>12154.35</v>
      </c>
      <c r="E23" s="232"/>
      <c r="F23" s="231">
        <v>9349.5</v>
      </c>
      <c r="G23" s="232"/>
      <c r="H23" s="68"/>
      <c r="I23" s="231">
        <v>2804.85</v>
      </c>
      <c r="J23" s="232"/>
      <c r="K23" s="99"/>
      <c r="L23" s="99"/>
      <c r="M23" s="237">
        <f t="shared" si="1"/>
        <v>145852.20000000001</v>
      </c>
      <c r="N23" s="258"/>
    </row>
    <row r="24" spans="1:14" ht="15" customHeight="1">
      <c r="A24" s="99">
        <v>8</v>
      </c>
      <c r="B24" s="67" t="s">
        <v>240</v>
      </c>
      <c r="C24" s="114">
        <v>1</v>
      </c>
      <c r="D24" s="231">
        <f t="shared" si="0"/>
        <v>11331.46</v>
      </c>
      <c r="E24" s="232"/>
      <c r="F24" s="231">
        <v>8716.5</v>
      </c>
      <c r="G24" s="232"/>
      <c r="H24" s="68"/>
      <c r="I24" s="231">
        <v>2614.96</v>
      </c>
      <c r="J24" s="232"/>
      <c r="K24" s="99"/>
      <c r="L24" s="99"/>
      <c r="M24" s="237">
        <f t="shared" si="1"/>
        <v>135977.51999999999</v>
      </c>
      <c r="N24" s="258"/>
    </row>
    <row r="25" spans="1:14">
      <c r="A25" s="99">
        <v>9</v>
      </c>
      <c r="B25" s="67" t="s">
        <v>241</v>
      </c>
      <c r="C25" s="114">
        <v>1</v>
      </c>
      <c r="D25" s="231">
        <f>F25*C25+H25</f>
        <v>13094.5</v>
      </c>
      <c r="E25" s="232"/>
      <c r="F25" s="231">
        <v>4439</v>
      </c>
      <c r="G25" s="232"/>
      <c r="H25" s="68">
        <v>8655.5</v>
      </c>
      <c r="I25" s="231"/>
      <c r="J25" s="232"/>
      <c r="K25" s="99"/>
      <c r="L25" s="99"/>
      <c r="M25" s="237">
        <f t="shared" si="1"/>
        <v>157134</v>
      </c>
      <c r="N25" s="258"/>
    </row>
    <row r="26" spans="1:14">
      <c r="A26" s="99">
        <v>10</v>
      </c>
      <c r="B26" s="67" t="s">
        <v>214</v>
      </c>
      <c r="C26" s="99">
        <v>0.5</v>
      </c>
      <c r="D26" s="231">
        <f t="shared" ref="D26:D29" si="2">F26*C26+H26</f>
        <v>6065</v>
      </c>
      <c r="E26" s="232"/>
      <c r="F26" s="231">
        <v>4439</v>
      </c>
      <c r="G26" s="232"/>
      <c r="H26" s="68">
        <v>3845.5</v>
      </c>
      <c r="I26" s="231"/>
      <c r="J26" s="232"/>
      <c r="K26" s="99"/>
      <c r="L26" s="99"/>
      <c r="M26" s="237">
        <f t="shared" si="1"/>
        <v>72780</v>
      </c>
      <c r="N26" s="258"/>
    </row>
    <row r="27" spans="1:14">
      <c r="A27" s="99">
        <v>11</v>
      </c>
      <c r="B27" s="67" t="s">
        <v>215</v>
      </c>
      <c r="C27" s="99">
        <v>3</v>
      </c>
      <c r="D27" s="231">
        <f t="shared" si="2"/>
        <v>36390</v>
      </c>
      <c r="E27" s="232"/>
      <c r="F27" s="231">
        <v>4439</v>
      </c>
      <c r="G27" s="232"/>
      <c r="H27" s="68">
        <v>23073</v>
      </c>
      <c r="I27" s="231"/>
      <c r="J27" s="232"/>
      <c r="K27" s="99"/>
      <c r="L27" s="99"/>
      <c r="M27" s="237">
        <f t="shared" si="1"/>
        <v>436680</v>
      </c>
      <c r="N27" s="258"/>
    </row>
    <row r="28" spans="1:14" ht="24">
      <c r="A28" s="99">
        <v>12</v>
      </c>
      <c r="B28" s="67" t="s">
        <v>242</v>
      </c>
      <c r="C28" s="99">
        <v>1</v>
      </c>
      <c r="D28" s="231">
        <f t="shared" si="2"/>
        <v>12130</v>
      </c>
      <c r="E28" s="232"/>
      <c r="F28" s="231">
        <v>4439</v>
      </c>
      <c r="G28" s="232"/>
      <c r="H28" s="68">
        <v>7691</v>
      </c>
      <c r="I28" s="231"/>
      <c r="J28" s="232"/>
      <c r="K28" s="99"/>
      <c r="L28" s="99"/>
      <c r="M28" s="237">
        <f t="shared" si="1"/>
        <v>145560</v>
      </c>
      <c r="N28" s="258"/>
    </row>
    <row r="29" spans="1:14">
      <c r="A29" s="99">
        <v>13</v>
      </c>
      <c r="B29" s="67" t="s">
        <v>243</v>
      </c>
      <c r="C29" s="99">
        <v>1</v>
      </c>
      <c r="D29" s="231">
        <f t="shared" si="2"/>
        <v>12130</v>
      </c>
      <c r="E29" s="232"/>
      <c r="F29" s="231">
        <v>4439</v>
      </c>
      <c r="G29" s="232"/>
      <c r="H29" s="68">
        <v>7691</v>
      </c>
      <c r="I29" s="231"/>
      <c r="J29" s="232"/>
      <c r="K29" s="99"/>
      <c r="L29" s="99"/>
      <c r="M29" s="237">
        <f t="shared" si="1"/>
        <v>145560</v>
      </c>
      <c r="N29" s="258"/>
    </row>
    <row r="30" spans="1:14">
      <c r="A30" s="99">
        <v>14</v>
      </c>
      <c r="B30" s="67"/>
      <c r="C30" s="99"/>
      <c r="D30" s="231"/>
      <c r="E30" s="232"/>
      <c r="F30" s="231"/>
      <c r="G30" s="232"/>
      <c r="H30" s="68"/>
      <c r="I30" s="231"/>
      <c r="J30" s="232"/>
      <c r="K30" s="99"/>
      <c r="L30" s="99"/>
      <c r="M30" s="237">
        <f t="shared" si="1"/>
        <v>0</v>
      </c>
      <c r="N30" s="258"/>
    </row>
    <row r="31" spans="1:14" ht="15" customHeight="1">
      <c r="A31" s="280" t="s">
        <v>67</v>
      </c>
      <c r="B31" s="281"/>
      <c r="C31" s="115" t="s">
        <v>139</v>
      </c>
      <c r="D31" s="234" t="s">
        <v>139</v>
      </c>
      <c r="E31" s="275"/>
      <c r="F31" s="234" t="s">
        <v>139</v>
      </c>
      <c r="G31" s="235"/>
      <c r="H31" s="116" t="s">
        <v>139</v>
      </c>
      <c r="I31" s="234" t="s">
        <v>139</v>
      </c>
      <c r="J31" s="235"/>
      <c r="K31" s="97" t="s">
        <v>4</v>
      </c>
      <c r="L31" s="97" t="s">
        <v>4</v>
      </c>
      <c r="M31" s="237">
        <f>SUM(M17:N30)</f>
        <v>11301458.239999998</v>
      </c>
      <c r="N31" s="258"/>
    </row>
    <row r="32" spans="1:14">
      <c r="A32" s="32"/>
      <c r="B32" s="32"/>
      <c r="C32" s="32"/>
      <c r="D32" s="88"/>
      <c r="E32" s="32"/>
      <c r="F32" s="32"/>
      <c r="G32" s="32"/>
      <c r="H32" s="89"/>
      <c r="I32" s="32"/>
      <c r="J32" s="88"/>
    </row>
    <row r="33" spans="1:14" ht="15.6">
      <c r="A33" s="5"/>
    </row>
    <row r="34" spans="1:14" ht="15.6">
      <c r="A34" s="274" t="s">
        <v>188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</row>
    <row r="35" spans="1:14" ht="15.6">
      <c r="A35" s="5"/>
    </row>
    <row r="36" spans="1:14" ht="18" customHeight="1">
      <c r="A36" s="242" t="s">
        <v>50</v>
      </c>
      <c r="B36" s="242" t="s">
        <v>58</v>
      </c>
      <c r="C36" s="242" t="s">
        <v>59</v>
      </c>
      <c r="D36" s="239" t="s">
        <v>60</v>
      </c>
      <c r="E36" s="240"/>
      <c r="F36" s="240"/>
      <c r="G36" s="240"/>
      <c r="H36" s="240"/>
      <c r="I36" s="240"/>
      <c r="J36" s="241"/>
      <c r="K36" s="242" t="s">
        <v>61</v>
      </c>
      <c r="L36" s="242" t="s">
        <v>62</v>
      </c>
      <c r="M36" s="242" t="s">
        <v>235</v>
      </c>
      <c r="N36" s="242"/>
    </row>
    <row r="37" spans="1:14" ht="15" customHeight="1">
      <c r="A37" s="242"/>
      <c r="B37" s="242"/>
      <c r="C37" s="242"/>
      <c r="D37" s="243" t="s">
        <v>63</v>
      </c>
      <c r="E37" s="244"/>
      <c r="F37" s="247" t="s">
        <v>6</v>
      </c>
      <c r="G37" s="248"/>
      <c r="H37" s="248"/>
      <c r="I37" s="248"/>
      <c r="J37" s="249"/>
      <c r="K37" s="242"/>
      <c r="L37" s="242"/>
      <c r="M37" s="242"/>
      <c r="N37" s="242"/>
    </row>
    <row r="38" spans="1:14" ht="66.75" customHeight="1">
      <c r="A38" s="242"/>
      <c r="B38" s="242"/>
      <c r="C38" s="242"/>
      <c r="D38" s="245"/>
      <c r="E38" s="246"/>
      <c r="F38" s="250" t="s">
        <v>64</v>
      </c>
      <c r="G38" s="251"/>
      <c r="H38" s="105" t="s">
        <v>65</v>
      </c>
      <c r="I38" s="252" t="s">
        <v>66</v>
      </c>
      <c r="J38" s="251"/>
      <c r="K38" s="242"/>
      <c r="L38" s="242"/>
      <c r="M38" s="242"/>
      <c r="N38" s="242"/>
    </row>
    <row r="39" spans="1:14">
      <c r="A39" s="99">
        <v>1</v>
      </c>
      <c r="B39" s="99">
        <v>2</v>
      </c>
      <c r="C39" s="99">
        <v>3</v>
      </c>
      <c r="D39" s="253">
        <v>4</v>
      </c>
      <c r="E39" s="254"/>
      <c r="F39" s="253">
        <v>5</v>
      </c>
      <c r="G39" s="254"/>
      <c r="H39" s="99">
        <v>6</v>
      </c>
      <c r="I39" s="253">
        <v>7</v>
      </c>
      <c r="J39" s="254"/>
      <c r="K39" s="99">
        <v>8</v>
      </c>
      <c r="L39" s="99">
        <v>9</v>
      </c>
      <c r="M39" s="255">
        <v>10</v>
      </c>
      <c r="N39" s="255"/>
    </row>
    <row r="40" spans="1:14">
      <c r="A40" s="99">
        <v>1</v>
      </c>
      <c r="B40" s="67" t="s">
        <v>184</v>
      </c>
      <c r="C40" s="114">
        <v>1</v>
      </c>
      <c r="D40" s="231">
        <f>F40*C40+I40</f>
        <v>41084.25</v>
      </c>
      <c r="E40" s="232"/>
      <c r="F40" s="231">
        <v>12733.5</v>
      </c>
      <c r="G40" s="232"/>
      <c r="H40" s="68"/>
      <c r="I40" s="231">
        <v>28350.75</v>
      </c>
      <c r="J40" s="232"/>
      <c r="K40" s="99"/>
      <c r="L40" s="99"/>
      <c r="M40" s="233">
        <f>D40*12-0.08</f>
        <v>493010.92</v>
      </c>
      <c r="N40" s="233"/>
    </row>
    <row r="41" spans="1:14">
      <c r="A41" s="99">
        <v>2</v>
      </c>
      <c r="B41" s="67" t="s">
        <v>217</v>
      </c>
      <c r="C41" s="114">
        <v>3</v>
      </c>
      <c r="D41" s="231">
        <f>F41*C41+I41</f>
        <v>44692.05</v>
      </c>
      <c r="E41" s="232"/>
      <c r="F41" s="231">
        <v>11459.5</v>
      </c>
      <c r="G41" s="232"/>
      <c r="H41" s="68"/>
      <c r="I41" s="231">
        <v>10313.549999999999</v>
      </c>
      <c r="J41" s="232"/>
      <c r="K41" s="99"/>
      <c r="L41" s="99"/>
      <c r="M41" s="233">
        <f>D41*12</f>
        <v>536304.60000000009</v>
      </c>
      <c r="N41" s="233"/>
    </row>
    <row r="42" spans="1:14">
      <c r="A42" s="99">
        <v>3</v>
      </c>
      <c r="B42" s="67" t="s">
        <v>216</v>
      </c>
      <c r="C42" s="114">
        <v>1</v>
      </c>
      <c r="D42" s="231">
        <f>F42*C42+H42</f>
        <v>12130</v>
      </c>
      <c r="E42" s="232"/>
      <c r="F42" s="231">
        <v>7318.5</v>
      </c>
      <c r="G42" s="232"/>
      <c r="H42" s="68">
        <v>4811.5</v>
      </c>
      <c r="I42" s="231"/>
      <c r="J42" s="232"/>
      <c r="K42" s="99"/>
      <c r="L42" s="99"/>
      <c r="M42" s="233">
        <f>D42*12-0.06</f>
        <v>145559.94</v>
      </c>
      <c r="N42" s="233"/>
    </row>
    <row r="43" spans="1:14">
      <c r="A43" s="99">
        <v>4</v>
      </c>
      <c r="B43" s="118" t="s">
        <v>212</v>
      </c>
      <c r="C43" s="114">
        <v>29</v>
      </c>
      <c r="D43" s="231">
        <f t="shared" ref="D43" si="3">F43*C43+I43</f>
        <v>700684.66</v>
      </c>
      <c r="E43" s="232"/>
      <c r="F43" s="231">
        <v>17011.66</v>
      </c>
      <c r="G43" s="232"/>
      <c r="H43" s="68"/>
      <c r="I43" s="231">
        <v>207346.52</v>
      </c>
      <c r="J43" s="232"/>
      <c r="K43" s="99"/>
      <c r="L43" s="99"/>
      <c r="M43" s="257">
        <f>D43*12-0.02</f>
        <v>8408215.9000000004</v>
      </c>
      <c r="N43" s="257"/>
    </row>
    <row r="44" spans="1:14">
      <c r="A44" s="99">
        <v>5</v>
      </c>
      <c r="B44" s="67" t="s">
        <v>213</v>
      </c>
      <c r="C44" s="114">
        <v>0.5</v>
      </c>
      <c r="D44" s="231">
        <f>F44+H44</f>
        <v>6065</v>
      </c>
      <c r="E44" s="232"/>
      <c r="F44" s="231">
        <v>3658.5</v>
      </c>
      <c r="G44" s="232"/>
      <c r="H44" s="68">
        <v>2406.5</v>
      </c>
      <c r="I44" s="231"/>
      <c r="J44" s="232"/>
      <c r="K44" s="99"/>
      <c r="L44" s="99"/>
      <c r="M44" s="233">
        <f t="shared" ref="M44:M53" si="4">D44*12</f>
        <v>72780</v>
      </c>
      <c r="N44" s="233"/>
    </row>
    <row r="45" spans="1:14">
      <c r="A45" s="99">
        <v>6</v>
      </c>
      <c r="B45" s="67" t="s">
        <v>238</v>
      </c>
      <c r="C45" s="114">
        <v>0.5</v>
      </c>
      <c r="D45" s="231">
        <f>F45+H45</f>
        <v>6065</v>
      </c>
      <c r="E45" s="232"/>
      <c r="F45" s="231">
        <v>3658.5</v>
      </c>
      <c r="G45" s="232"/>
      <c r="H45" s="68">
        <v>2406.5</v>
      </c>
      <c r="I45" s="231"/>
      <c r="J45" s="232"/>
      <c r="K45" s="99"/>
      <c r="L45" s="99"/>
      <c r="M45" s="233">
        <f t="shared" si="4"/>
        <v>72780</v>
      </c>
      <c r="N45" s="233"/>
    </row>
    <row r="46" spans="1:14">
      <c r="A46" s="99">
        <v>7</v>
      </c>
      <c r="B46" s="67" t="s">
        <v>239</v>
      </c>
      <c r="C46" s="114">
        <v>1</v>
      </c>
      <c r="D46" s="231">
        <f t="shared" ref="D46:D47" si="5">F46*C46+I46</f>
        <v>12628.85</v>
      </c>
      <c r="E46" s="232"/>
      <c r="F46" s="231">
        <v>9714.5</v>
      </c>
      <c r="G46" s="232"/>
      <c r="H46" s="68"/>
      <c r="I46" s="231">
        <v>2914.35</v>
      </c>
      <c r="J46" s="232"/>
      <c r="K46" s="99"/>
      <c r="L46" s="99"/>
      <c r="M46" s="233">
        <f t="shared" si="4"/>
        <v>151546.20000000001</v>
      </c>
      <c r="N46" s="233"/>
    </row>
    <row r="47" spans="1:14">
      <c r="A47" s="99">
        <v>8</v>
      </c>
      <c r="B47" s="67" t="s">
        <v>240</v>
      </c>
      <c r="C47" s="114">
        <v>1</v>
      </c>
      <c r="D47" s="231">
        <f t="shared" si="5"/>
        <v>12273.46</v>
      </c>
      <c r="E47" s="232"/>
      <c r="F47" s="231">
        <v>9056.5</v>
      </c>
      <c r="G47" s="232"/>
      <c r="H47" s="68"/>
      <c r="I47" s="231">
        <v>3216.96</v>
      </c>
      <c r="J47" s="232"/>
      <c r="K47" s="99"/>
      <c r="L47" s="99"/>
      <c r="M47" s="233">
        <f t="shared" si="4"/>
        <v>147281.51999999999</v>
      </c>
      <c r="N47" s="233"/>
    </row>
    <row r="48" spans="1:14">
      <c r="A48" s="99">
        <v>9</v>
      </c>
      <c r="B48" s="67" t="s">
        <v>241</v>
      </c>
      <c r="C48" s="114">
        <v>1</v>
      </c>
      <c r="D48" s="231">
        <f>F48+H48</f>
        <v>13094</v>
      </c>
      <c r="E48" s="232"/>
      <c r="F48" s="231">
        <v>4612.5</v>
      </c>
      <c r="G48" s="232"/>
      <c r="H48" s="68">
        <v>8481.5</v>
      </c>
      <c r="I48" s="231"/>
      <c r="J48" s="232"/>
      <c r="K48" s="99"/>
      <c r="L48" s="99"/>
      <c r="M48" s="233">
        <f t="shared" si="4"/>
        <v>157128</v>
      </c>
      <c r="N48" s="233"/>
    </row>
    <row r="49" spans="1:14" ht="15" customHeight="1">
      <c r="A49" s="99">
        <v>10</v>
      </c>
      <c r="B49" s="67" t="s">
        <v>214</v>
      </c>
      <c r="C49" s="113">
        <v>0.5</v>
      </c>
      <c r="D49" s="231">
        <f>F49+H49</f>
        <v>6065</v>
      </c>
      <c r="E49" s="232"/>
      <c r="F49" s="231">
        <v>2306</v>
      </c>
      <c r="G49" s="232"/>
      <c r="H49" s="68">
        <v>3759</v>
      </c>
      <c r="I49" s="231"/>
      <c r="J49" s="232"/>
      <c r="K49" s="99"/>
      <c r="L49" s="99"/>
      <c r="M49" s="233">
        <f t="shared" si="4"/>
        <v>72780</v>
      </c>
      <c r="N49" s="233"/>
    </row>
    <row r="50" spans="1:14">
      <c r="A50" s="99">
        <v>11</v>
      </c>
      <c r="B50" s="67" t="s">
        <v>215</v>
      </c>
      <c r="C50" s="113">
        <v>3</v>
      </c>
      <c r="D50" s="231">
        <f>F50+H50</f>
        <v>36390</v>
      </c>
      <c r="E50" s="232"/>
      <c r="F50" s="231">
        <v>13836.3</v>
      </c>
      <c r="G50" s="232"/>
      <c r="H50" s="68">
        <v>22553.7</v>
      </c>
      <c r="I50" s="231"/>
      <c r="J50" s="232"/>
      <c r="K50" s="99"/>
      <c r="L50" s="99"/>
      <c r="M50" s="233">
        <f t="shared" si="4"/>
        <v>436680</v>
      </c>
      <c r="N50" s="233"/>
    </row>
    <row r="51" spans="1:14" ht="24">
      <c r="A51" s="99">
        <v>12</v>
      </c>
      <c r="B51" s="67" t="s">
        <v>242</v>
      </c>
      <c r="C51" s="113">
        <v>1</v>
      </c>
      <c r="D51" s="231">
        <f>F51+H51</f>
        <v>12130</v>
      </c>
      <c r="E51" s="232"/>
      <c r="F51" s="231">
        <v>4612.5</v>
      </c>
      <c r="G51" s="232"/>
      <c r="H51" s="68">
        <v>7517.5</v>
      </c>
      <c r="I51" s="231"/>
      <c r="J51" s="232"/>
      <c r="K51" s="99"/>
      <c r="L51" s="99"/>
      <c r="M51" s="233">
        <f t="shared" si="4"/>
        <v>145560</v>
      </c>
      <c r="N51" s="233"/>
    </row>
    <row r="52" spans="1:14">
      <c r="A52" s="99">
        <v>13</v>
      </c>
      <c r="B52" s="67" t="s">
        <v>243</v>
      </c>
      <c r="C52" s="113">
        <v>1</v>
      </c>
      <c r="D52" s="231">
        <f>F52+H52</f>
        <v>12130</v>
      </c>
      <c r="E52" s="232"/>
      <c r="F52" s="231">
        <v>4612.5</v>
      </c>
      <c r="G52" s="232"/>
      <c r="H52" s="68">
        <v>7517.5</v>
      </c>
      <c r="I52" s="231"/>
      <c r="J52" s="232"/>
      <c r="K52" s="99"/>
      <c r="L52" s="99"/>
      <c r="M52" s="233">
        <f t="shared" si="4"/>
        <v>145560</v>
      </c>
      <c r="N52" s="233"/>
    </row>
    <row r="53" spans="1:14">
      <c r="A53" s="99"/>
      <c r="B53" s="67"/>
      <c r="C53" s="99"/>
      <c r="D53" s="231"/>
      <c r="E53" s="232"/>
      <c r="F53" s="231"/>
      <c r="G53" s="232"/>
      <c r="H53" s="68"/>
      <c r="I53" s="231"/>
      <c r="J53" s="232"/>
      <c r="K53" s="99"/>
      <c r="L53" s="99"/>
      <c r="M53" s="233">
        <f t="shared" si="4"/>
        <v>0</v>
      </c>
      <c r="N53" s="233"/>
    </row>
    <row r="54" spans="1:14">
      <c r="A54" s="256" t="s">
        <v>67</v>
      </c>
      <c r="B54" s="256"/>
      <c r="C54" s="97" t="s">
        <v>4</v>
      </c>
      <c r="D54" s="234" t="s">
        <v>139</v>
      </c>
      <c r="E54" s="235"/>
      <c r="F54" s="236" t="s">
        <v>4</v>
      </c>
      <c r="G54" s="235"/>
      <c r="H54" s="97" t="s">
        <v>4</v>
      </c>
      <c r="I54" s="234" t="s">
        <v>139</v>
      </c>
      <c r="J54" s="235"/>
      <c r="K54" s="97" t="s">
        <v>4</v>
      </c>
      <c r="L54" s="97" t="s">
        <v>4</v>
      </c>
      <c r="M54" s="237">
        <f>SUM(M40:N53)</f>
        <v>10985187.079999998</v>
      </c>
      <c r="N54" s="238"/>
    </row>
    <row r="55" spans="1:14">
      <c r="A55" s="4"/>
      <c r="H55" s="60"/>
    </row>
    <row r="56" spans="1:14" ht="15.6">
      <c r="A56" s="274" t="s">
        <v>189</v>
      </c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</row>
    <row r="57" spans="1:14" ht="15.6">
      <c r="A57" s="5"/>
    </row>
    <row r="58" spans="1:14" ht="16.5" customHeight="1">
      <c r="A58" s="242" t="s">
        <v>50</v>
      </c>
      <c r="B58" s="242" t="s">
        <v>58</v>
      </c>
      <c r="C58" s="242" t="s">
        <v>59</v>
      </c>
      <c r="D58" s="239" t="s">
        <v>60</v>
      </c>
      <c r="E58" s="240"/>
      <c r="F58" s="240"/>
      <c r="G58" s="240"/>
      <c r="H58" s="240"/>
      <c r="I58" s="240"/>
      <c r="J58" s="241"/>
      <c r="K58" s="242" t="s">
        <v>61</v>
      </c>
      <c r="L58" s="242" t="s">
        <v>62</v>
      </c>
      <c r="M58" s="242" t="s">
        <v>235</v>
      </c>
      <c r="N58" s="242"/>
    </row>
    <row r="59" spans="1:14" ht="15" customHeight="1">
      <c r="A59" s="242"/>
      <c r="B59" s="242"/>
      <c r="C59" s="242"/>
      <c r="D59" s="243" t="s">
        <v>63</v>
      </c>
      <c r="E59" s="244"/>
      <c r="F59" s="247" t="s">
        <v>6</v>
      </c>
      <c r="G59" s="248"/>
      <c r="H59" s="248"/>
      <c r="I59" s="248"/>
      <c r="J59" s="249"/>
      <c r="K59" s="242"/>
      <c r="L59" s="242"/>
      <c r="M59" s="242"/>
      <c r="N59" s="242"/>
    </row>
    <row r="60" spans="1:14" ht="66.75" customHeight="1">
      <c r="A60" s="242"/>
      <c r="B60" s="242"/>
      <c r="C60" s="242"/>
      <c r="D60" s="245"/>
      <c r="E60" s="246"/>
      <c r="F60" s="250" t="s">
        <v>64</v>
      </c>
      <c r="G60" s="251"/>
      <c r="H60" s="105" t="s">
        <v>65</v>
      </c>
      <c r="I60" s="252" t="s">
        <v>66</v>
      </c>
      <c r="J60" s="251"/>
      <c r="K60" s="242"/>
      <c r="L60" s="242"/>
      <c r="M60" s="242"/>
      <c r="N60" s="242"/>
    </row>
    <row r="61" spans="1:14">
      <c r="A61" s="99">
        <v>1</v>
      </c>
      <c r="B61" s="99">
        <v>2</v>
      </c>
      <c r="C61" s="99">
        <v>3</v>
      </c>
      <c r="D61" s="253">
        <v>4</v>
      </c>
      <c r="E61" s="254"/>
      <c r="F61" s="253">
        <v>5</v>
      </c>
      <c r="G61" s="254"/>
      <c r="H61" s="99">
        <v>6</v>
      </c>
      <c r="I61" s="253">
        <v>7</v>
      </c>
      <c r="J61" s="254"/>
      <c r="K61" s="99">
        <v>8</v>
      </c>
      <c r="L61" s="99">
        <v>9</v>
      </c>
      <c r="M61" s="255">
        <v>10</v>
      </c>
      <c r="N61" s="255"/>
    </row>
    <row r="62" spans="1:14">
      <c r="A62" s="99">
        <v>1</v>
      </c>
      <c r="B62" s="67" t="s">
        <v>184</v>
      </c>
      <c r="C62" s="114">
        <v>1</v>
      </c>
      <c r="D62" s="231">
        <f>F62*C62+I62</f>
        <v>43700.619999999995</v>
      </c>
      <c r="E62" s="232"/>
      <c r="F62" s="231">
        <v>13242.5</v>
      </c>
      <c r="G62" s="232"/>
      <c r="H62" s="68"/>
      <c r="I62" s="231">
        <v>30458.12</v>
      </c>
      <c r="J62" s="232"/>
      <c r="K62" s="99"/>
      <c r="L62" s="99"/>
      <c r="M62" s="233">
        <f>D62*12+0.04</f>
        <v>524407.48</v>
      </c>
      <c r="N62" s="233"/>
    </row>
    <row r="63" spans="1:14">
      <c r="A63" s="99">
        <v>2</v>
      </c>
      <c r="B63" s="67" t="s">
        <v>217</v>
      </c>
      <c r="C63" s="114">
        <v>3</v>
      </c>
      <c r="D63" s="231">
        <f>F63*C63+I63</f>
        <v>46478.400000000001</v>
      </c>
      <c r="E63" s="232"/>
      <c r="F63" s="231">
        <v>11917.5</v>
      </c>
      <c r="G63" s="232"/>
      <c r="H63" s="68"/>
      <c r="I63" s="231">
        <v>10725.9</v>
      </c>
      <c r="J63" s="232"/>
      <c r="K63" s="99"/>
      <c r="L63" s="99"/>
      <c r="M63" s="233">
        <f>D63*12</f>
        <v>557740.80000000005</v>
      </c>
      <c r="N63" s="233"/>
    </row>
    <row r="64" spans="1:14">
      <c r="A64" s="99">
        <v>3</v>
      </c>
      <c r="B64" s="67" t="s">
        <v>216</v>
      </c>
      <c r="C64" s="114">
        <v>1</v>
      </c>
      <c r="D64" s="231">
        <f>F64+H64</f>
        <v>12130</v>
      </c>
      <c r="E64" s="232"/>
      <c r="F64" s="231">
        <v>7611</v>
      </c>
      <c r="G64" s="232"/>
      <c r="H64" s="68">
        <v>4519</v>
      </c>
      <c r="I64" s="231"/>
      <c r="J64" s="232"/>
      <c r="K64" s="99"/>
      <c r="L64" s="99"/>
      <c r="M64" s="233">
        <f>D64*12-0.06</f>
        <v>145559.94</v>
      </c>
      <c r="N64" s="233"/>
    </row>
    <row r="65" spans="1:14">
      <c r="A65" s="99">
        <v>4</v>
      </c>
      <c r="B65" s="118" t="s">
        <v>212</v>
      </c>
      <c r="C65" s="114">
        <v>29</v>
      </c>
      <c r="D65" s="231">
        <f t="shared" ref="D65" si="6">F65*C65+I65</f>
        <v>679808.91</v>
      </c>
      <c r="E65" s="232"/>
      <c r="F65" s="231">
        <v>16931.25</v>
      </c>
      <c r="G65" s="232"/>
      <c r="H65" s="68"/>
      <c r="I65" s="231">
        <v>188802.66</v>
      </c>
      <c r="J65" s="232"/>
      <c r="K65" s="99"/>
      <c r="L65" s="99"/>
      <c r="M65" s="233">
        <f>D65*12-0.02</f>
        <v>8157706.9000000004</v>
      </c>
      <c r="N65" s="233"/>
    </row>
    <row r="66" spans="1:14">
      <c r="A66" s="99">
        <v>5</v>
      </c>
      <c r="B66" s="67" t="s">
        <v>213</v>
      </c>
      <c r="C66" s="114">
        <v>0.5</v>
      </c>
      <c r="D66" s="231">
        <f>F66+H66</f>
        <v>6065</v>
      </c>
      <c r="E66" s="232"/>
      <c r="F66" s="231">
        <v>3804.5</v>
      </c>
      <c r="G66" s="232"/>
      <c r="H66" s="68">
        <v>2260.5</v>
      </c>
      <c r="I66" s="231"/>
      <c r="J66" s="232"/>
      <c r="K66" s="99"/>
      <c r="L66" s="99"/>
      <c r="M66" s="233">
        <f t="shared" ref="M66:M74" si="7">D66*12</f>
        <v>72780</v>
      </c>
      <c r="N66" s="233"/>
    </row>
    <row r="67" spans="1:14">
      <c r="A67" s="99">
        <v>6</v>
      </c>
      <c r="B67" s="67" t="s">
        <v>238</v>
      </c>
      <c r="C67" s="114">
        <v>0.5</v>
      </c>
      <c r="D67" s="231">
        <f>F67+H67</f>
        <v>6065</v>
      </c>
      <c r="E67" s="232"/>
      <c r="F67" s="231">
        <v>3804.5</v>
      </c>
      <c r="G67" s="232"/>
      <c r="H67" s="68">
        <v>2260.5</v>
      </c>
      <c r="I67" s="231"/>
      <c r="J67" s="232"/>
      <c r="K67" s="99"/>
      <c r="L67" s="99"/>
      <c r="M67" s="233">
        <f t="shared" si="7"/>
        <v>72780</v>
      </c>
      <c r="N67" s="233"/>
    </row>
    <row r="68" spans="1:14">
      <c r="A68" s="99">
        <v>7</v>
      </c>
      <c r="B68" s="67" t="s">
        <v>239</v>
      </c>
      <c r="C68" s="114">
        <v>1</v>
      </c>
      <c r="D68" s="231">
        <f t="shared" ref="D68:D69" si="8">F68*C68+I68</f>
        <v>13133.93</v>
      </c>
      <c r="E68" s="232"/>
      <c r="F68" s="231">
        <v>10103</v>
      </c>
      <c r="G68" s="232"/>
      <c r="H68" s="68"/>
      <c r="I68" s="231">
        <v>3030.93</v>
      </c>
      <c r="J68" s="232"/>
      <c r="K68" s="99"/>
      <c r="L68" s="99"/>
      <c r="M68" s="233">
        <f t="shared" si="7"/>
        <v>157607.16</v>
      </c>
      <c r="N68" s="233"/>
    </row>
    <row r="69" spans="1:14" ht="15" customHeight="1">
      <c r="A69" s="99">
        <v>8</v>
      </c>
      <c r="B69" s="67" t="s">
        <v>240</v>
      </c>
      <c r="C69" s="114">
        <v>1</v>
      </c>
      <c r="D69" s="231">
        <f t="shared" si="8"/>
        <v>12244.1</v>
      </c>
      <c r="E69" s="232"/>
      <c r="F69" s="231">
        <v>9418.5</v>
      </c>
      <c r="G69" s="232"/>
      <c r="H69" s="68"/>
      <c r="I69" s="231">
        <v>2825.6</v>
      </c>
      <c r="J69" s="232"/>
      <c r="K69" s="99"/>
      <c r="L69" s="99"/>
      <c r="M69" s="233">
        <f t="shared" si="7"/>
        <v>146929.20000000001</v>
      </c>
      <c r="N69" s="233"/>
    </row>
    <row r="70" spans="1:14">
      <c r="A70" s="99">
        <v>9</v>
      </c>
      <c r="B70" s="67" t="s">
        <v>241</v>
      </c>
      <c r="C70" s="114">
        <v>1</v>
      </c>
      <c r="D70" s="231">
        <f>F70+H70</f>
        <v>13094</v>
      </c>
      <c r="E70" s="232"/>
      <c r="F70" s="231">
        <v>4797</v>
      </c>
      <c r="G70" s="232"/>
      <c r="H70" s="68">
        <v>8297</v>
      </c>
      <c r="I70" s="231"/>
      <c r="J70" s="232"/>
      <c r="K70" s="99"/>
      <c r="L70" s="99"/>
      <c r="M70" s="233">
        <f t="shared" si="7"/>
        <v>157128</v>
      </c>
      <c r="N70" s="233"/>
    </row>
    <row r="71" spans="1:14">
      <c r="A71" s="99">
        <v>10</v>
      </c>
      <c r="B71" s="67" t="s">
        <v>214</v>
      </c>
      <c r="C71" s="117">
        <v>0.5</v>
      </c>
      <c r="D71" s="231">
        <f>F71+H71</f>
        <v>6065</v>
      </c>
      <c r="E71" s="232"/>
      <c r="F71" s="231">
        <v>2398</v>
      </c>
      <c r="G71" s="232"/>
      <c r="H71" s="68">
        <v>3667</v>
      </c>
      <c r="I71" s="231"/>
      <c r="J71" s="232"/>
      <c r="K71" s="99"/>
      <c r="L71" s="99"/>
      <c r="M71" s="233">
        <f t="shared" si="7"/>
        <v>72780</v>
      </c>
      <c r="N71" s="233"/>
    </row>
    <row r="72" spans="1:14">
      <c r="A72" s="99">
        <v>11</v>
      </c>
      <c r="B72" s="67" t="s">
        <v>215</v>
      </c>
      <c r="C72" s="117">
        <v>3</v>
      </c>
      <c r="D72" s="231">
        <f>F72+H72</f>
        <v>36390</v>
      </c>
      <c r="E72" s="232"/>
      <c r="F72" s="231">
        <v>14390</v>
      </c>
      <c r="G72" s="232"/>
      <c r="H72" s="68">
        <v>22000</v>
      </c>
      <c r="I72" s="231"/>
      <c r="J72" s="232"/>
      <c r="K72" s="99"/>
      <c r="L72" s="99"/>
      <c r="M72" s="233">
        <f t="shared" si="7"/>
        <v>436680</v>
      </c>
      <c r="N72" s="233"/>
    </row>
    <row r="73" spans="1:14" ht="24">
      <c r="A73" s="99">
        <v>12</v>
      </c>
      <c r="B73" s="67" t="s">
        <v>242</v>
      </c>
      <c r="C73" s="117">
        <v>1</v>
      </c>
      <c r="D73" s="231">
        <f t="shared" ref="D73:D74" si="9">F73+I73</f>
        <v>7611</v>
      </c>
      <c r="E73" s="232"/>
      <c r="F73" s="231">
        <v>7611</v>
      </c>
      <c r="G73" s="232"/>
      <c r="H73" s="68">
        <v>4519</v>
      </c>
      <c r="I73" s="231"/>
      <c r="J73" s="232"/>
      <c r="K73" s="99"/>
      <c r="L73" s="99"/>
      <c r="M73" s="233">
        <f t="shared" si="7"/>
        <v>91332</v>
      </c>
      <c r="N73" s="233"/>
    </row>
    <row r="74" spans="1:14">
      <c r="A74" s="99">
        <v>13</v>
      </c>
      <c r="B74" s="67" t="s">
        <v>243</v>
      </c>
      <c r="C74" s="117">
        <v>1</v>
      </c>
      <c r="D74" s="231">
        <f t="shared" si="9"/>
        <v>7611</v>
      </c>
      <c r="E74" s="232"/>
      <c r="F74" s="231">
        <v>7611</v>
      </c>
      <c r="G74" s="232"/>
      <c r="H74" s="68">
        <v>4519</v>
      </c>
      <c r="I74" s="231"/>
      <c r="J74" s="232"/>
      <c r="K74" s="99"/>
      <c r="L74" s="99"/>
      <c r="M74" s="233">
        <f t="shared" si="7"/>
        <v>91332</v>
      </c>
      <c r="N74" s="233"/>
    </row>
    <row r="75" spans="1:14" ht="15" customHeight="1">
      <c r="A75" s="256" t="s">
        <v>67</v>
      </c>
      <c r="B75" s="256"/>
      <c r="C75" s="97" t="s">
        <v>4</v>
      </c>
      <c r="D75" s="234">
        <f>SUM(D62:E74)</f>
        <v>890396.96000000008</v>
      </c>
      <c r="E75" s="235"/>
      <c r="F75" s="236" t="s">
        <v>4</v>
      </c>
      <c r="G75" s="235"/>
      <c r="H75" s="97" t="s">
        <v>4</v>
      </c>
      <c r="I75" s="236" t="s">
        <v>4</v>
      </c>
      <c r="J75" s="235"/>
      <c r="K75" s="97" t="s">
        <v>4</v>
      </c>
      <c r="L75" s="97" t="s">
        <v>4</v>
      </c>
      <c r="M75" s="237">
        <f>SUM(M62:N74)</f>
        <v>10684763.48</v>
      </c>
      <c r="N75" s="238"/>
    </row>
    <row r="76" spans="1:14">
      <c r="A76" s="4"/>
    </row>
    <row r="77" spans="1:14" ht="15.6">
      <c r="A77" s="5"/>
    </row>
    <row r="78" spans="1:14" ht="15.6">
      <c r="A78" s="274" t="s">
        <v>234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</row>
    <row r="79" spans="1:14" ht="15.6">
      <c r="A79" s="9" t="s">
        <v>211</v>
      </c>
      <c r="B79" s="9"/>
      <c r="C79" s="65">
        <v>112</v>
      </c>
    </row>
    <row r="80" spans="1:14" ht="24" customHeight="1">
      <c r="A80" s="39" t="s">
        <v>50</v>
      </c>
      <c r="B80" s="39" t="s">
        <v>68</v>
      </c>
      <c r="C80" s="236" t="s">
        <v>199</v>
      </c>
      <c r="D80" s="262"/>
      <c r="E80" s="262"/>
      <c r="F80" s="235"/>
      <c r="G80" s="236" t="s">
        <v>200</v>
      </c>
      <c r="H80" s="262"/>
      <c r="I80" s="262"/>
      <c r="J80" s="235"/>
      <c r="K80" s="236" t="s">
        <v>201</v>
      </c>
      <c r="L80" s="262"/>
      <c r="M80" s="262"/>
      <c r="N80" s="235"/>
    </row>
    <row r="81" spans="1:14" ht="60">
      <c r="A81" s="39"/>
      <c r="B81" s="39"/>
      <c r="C81" s="42" t="s">
        <v>75</v>
      </c>
      <c r="D81" s="42" t="s">
        <v>76</v>
      </c>
      <c r="E81" s="42" t="s">
        <v>77</v>
      </c>
      <c r="F81" s="42" t="s">
        <v>72</v>
      </c>
      <c r="G81" s="42" t="s">
        <v>75</v>
      </c>
      <c r="H81" s="42" t="s">
        <v>76</v>
      </c>
      <c r="I81" s="42" t="s">
        <v>77</v>
      </c>
      <c r="J81" s="42" t="s">
        <v>78</v>
      </c>
      <c r="K81" s="42" t="s">
        <v>75</v>
      </c>
      <c r="L81" s="42" t="s">
        <v>76</v>
      </c>
      <c r="M81" s="42" t="s">
        <v>77</v>
      </c>
      <c r="N81" s="42" t="s">
        <v>74</v>
      </c>
    </row>
    <row r="82" spans="1:14">
      <c r="A82" s="41">
        <v>1</v>
      </c>
      <c r="B82" s="41">
        <v>2</v>
      </c>
      <c r="C82" s="41">
        <v>3</v>
      </c>
      <c r="D82" s="41">
        <v>4</v>
      </c>
      <c r="E82" s="41">
        <v>5</v>
      </c>
      <c r="F82" s="41">
        <v>6</v>
      </c>
      <c r="G82" s="41">
        <v>7</v>
      </c>
      <c r="H82" s="41">
        <v>8</v>
      </c>
      <c r="I82" s="41">
        <v>9</v>
      </c>
      <c r="J82" s="41">
        <v>10</v>
      </c>
      <c r="K82" s="41">
        <v>11</v>
      </c>
      <c r="L82" s="41">
        <v>12</v>
      </c>
      <c r="M82" s="41">
        <v>13</v>
      </c>
      <c r="N82" s="41">
        <v>14</v>
      </c>
    </row>
    <row r="83" spans="1:14">
      <c r="A83" s="41">
        <v>1</v>
      </c>
      <c r="B83" s="117" t="s">
        <v>244</v>
      </c>
      <c r="C83" s="41">
        <v>2</v>
      </c>
      <c r="D83" s="41">
        <v>12</v>
      </c>
      <c r="E83" s="123">
        <v>50</v>
      </c>
      <c r="F83" s="123">
        <f>C83*D83*E83</f>
        <v>1200</v>
      </c>
      <c r="G83" s="41">
        <v>2</v>
      </c>
      <c r="H83" s="41">
        <v>12</v>
      </c>
      <c r="I83" s="123">
        <v>50</v>
      </c>
      <c r="J83" s="123">
        <f>G83*H83*I83</f>
        <v>1200</v>
      </c>
      <c r="K83" s="41">
        <v>2</v>
      </c>
      <c r="L83" s="41">
        <v>10</v>
      </c>
      <c r="M83" s="123">
        <v>50</v>
      </c>
      <c r="N83" s="123">
        <f>K83*L83*M83</f>
        <v>1000</v>
      </c>
    </row>
    <row r="84" spans="1:14">
      <c r="A84" s="40"/>
      <c r="B84" s="39"/>
      <c r="C84" s="39"/>
      <c r="D84" s="39"/>
      <c r="E84" s="39"/>
      <c r="F84" s="39"/>
      <c r="G84" s="39"/>
      <c r="H84" s="39"/>
      <c r="I84" s="40"/>
      <c r="J84" s="40"/>
      <c r="K84" s="40"/>
      <c r="L84" s="40"/>
      <c r="M84" s="40"/>
      <c r="N84" s="40"/>
    </row>
    <row r="85" spans="1:14">
      <c r="A85" s="40"/>
      <c r="B85" s="39" t="s">
        <v>67</v>
      </c>
      <c r="C85" s="39" t="s">
        <v>4</v>
      </c>
      <c r="D85" s="39" t="s">
        <v>4</v>
      </c>
      <c r="E85" s="39" t="s">
        <v>4</v>
      </c>
      <c r="F85" s="39"/>
      <c r="G85" s="39" t="s">
        <v>4</v>
      </c>
      <c r="H85" s="39" t="s">
        <v>4</v>
      </c>
      <c r="I85" s="40" t="s">
        <v>4</v>
      </c>
      <c r="J85" s="40"/>
      <c r="K85" s="40" t="s">
        <v>4</v>
      </c>
      <c r="L85" s="40" t="s">
        <v>4</v>
      </c>
      <c r="M85" s="40" t="s">
        <v>4</v>
      </c>
      <c r="N85" s="40"/>
    </row>
    <row r="86" spans="1:14">
      <c r="A86" s="38"/>
      <c r="B86" s="32"/>
      <c r="C86" s="32"/>
      <c r="D86" s="32"/>
      <c r="E86" s="32"/>
      <c r="F86" s="32"/>
      <c r="G86" s="32"/>
      <c r="H86" s="32"/>
      <c r="I86" s="38"/>
      <c r="J86" s="38"/>
      <c r="K86" s="38"/>
      <c r="L86" s="38"/>
      <c r="M86" s="38"/>
      <c r="N86" s="38"/>
    </row>
    <row r="87" spans="1:14">
      <c r="A87" s="38"/>
      <c r="B87" s="32"/>
      <c r="C87" s="32"/>
      <c r="D87" s="32"/>
      <c r="E87" s="32"/>
      <c r="F87" s="32"/>
      <c r="G87" s="32"/>
      <c r="H87" s="32"/>
      <c r="I87" s="38"/>
      <c r="J87" s="38"/>
      <c r="K87" s="38"/>
      <c r="L87" s="38"/>
      <c r="M87" s="38"/>
      <c r="N87" s="38"/>
    </row>
    <row r="88" spans="1:14">
      <c r="A88" s="38"/>
      <c r="B88" s="32"/>
      <c r="C88" s="32"/>
      <c r="D88" s="32"/>
      <c r="E88" s="32"/>
      <c r="F88" s="32"/>
      <c r="G88" s="32"/>
      <c r="H88" s="32"/>
      <c r="I88" s="38"/>
      <c r="J88" s="38"/>
      <c r="K88" s="38"/>
      <c r="L88" s="38"/>
      <c r="M88" s="38"/>
      <c r="N88" s="38"/>
    </row>
    <row r="89" spans="1:14">
      <c r="A89" s="38"/>
      <c r="B89" s="32"/>
      <c r="C89" s="32"/>
      <c r="D89" s="32"/>
      <c r="E89" s="32"/>
      <c r="F89" s="32"/>
      <c r="G89" s="32"/>
      <c r="H89" s="32"/>
      <c r="I89" s="38"/>
      <c r="J89" s="38"/>
      <c r="K89" s="38"/>
      <c r="L89" s="38"/>
      <c r="M89" s="38"/>
      <c r="N89" s="38"/>
    </row>
    <row r="90" spans="1:14" ht="15.6">
      <c r="A90" s="274" t="s">
        <v>248</v>
      </c>
      <c r="B90" s="274"/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</row>
    <row r="91" spans="1:14" ht="15.6">
      <c r="A91" s="9" t="s">
        <v>211</v>
      </c>
      <c r="B91" s="9"/>
      <c r="C91" s="65">
        <v>111</v>
      </c>
    </row>
    <row r="92" spans="1:14" ht="26.4">
      <c r="A92" s="121" t="s">
        <v>50</v>
      </c>
      <c r="B92" s="121" t="s">
        <v>68</v>
      </c>
      <c r="C92" s="236" t="s">
        <v>199</v>
      </c>
      <c r="D92" s="262"/>
      <c r="E92" s="262"/>
      <c r="F92" s="235"/>
      <c r="G92" s="236" t="s">
        <v>200</v>
      </c>
      <c r="H92" s="262"/>
      <c r="I92" s="262"/>
      <c r="J92" s="235"/>
      <c r="K92" s="236" t="s">
        <v>201</v>
      </c>
      <c r="L92" s="262"/>
      <c r="M92" s="262"/>
      <c r="N92" s="235"/>
    </row>
    <row r="93" spans="1:14" ht="60">
      <c r="A93" s="121"/>
      <c r="B93" s="121"/>
      <c r="C93" s="101" t="s">
        <v>75</v>
      </c>
      <c r="D93" s="101" t="s">
        <v>76</v>
      </c>
      <c r="E93" s="101" t="s">
        <v>77</v>
      </c>
      <c r="F93" s="101" t="s">
        <v>72</v>
      </c>
      <c r="G93" s="101" t="s">
        <v>75</v>
      </c>
      <c r="H93" s="101" t="s">
        <v>76</v>
      </c>
      <c r="I93" s="101" t="s">
        <v>77</v>
      </c>
      <c r="J93" s="101" t="s">
        <v>78</v>
      </c>
      <c r="K93" s="101" t="s">
        <v>75</v>
      </c>
      <c r="L93" s="101" t="s">
        <v>76</v>
      </c>
      <c r="M93" s="101" t="s">
        <v>77</v>
      </c>
      <c r="N93" s="101" t="s">
        <v>74</v>
      </c>
    </row>
    <row r="94" spans="1:14">
      <c r="A94" s="120">
        <v>1</v>
      </c>
      <c r="B94" s="120">
        <v>2</v>
      </c>
      <c r="C94" s="120">
        <v>3</v>
      </c>
      <c r="D94" s="120">
        <v>4</v>
      </c>
      <c r="E94" s="120">
        <v>5</v>
      </c>
      <c r="F94" s="120">
        <v>6</v>
      </c>
      <c r="G94" s="120">
        <v>7</v>
      </c>
      <c r="H94" s="120">
        <v>8</v>
      </c>
      <c r="I94" s="120">
        <v>9</v>
      </c>
      <c r="J94" s="120">
        <v>10</v>
      </c>
      <c r="K94" s="120">
        <v>11</v>
      </c>
      <c r="L94" s="120">
        <v>12</v>
      </c>
      <c r="M94" s="120">
        <v>13</v>
      </c>
      <c r="N94" s="120">
        <v>14</v>
      </c>
    </row>
    <row r="95" spans="1:14" ht="57" customHeight="1">
      <c r="A95" s="120">
        <v>1</v>
      </c>
      <c r="B95" s="120" t="s">
        <v>249</v>
      </c>
      <c r="C95" s="120"/>
      <c r="D95" s="120"/>
      <c r="E95" s="123"/>
      <c r="F95" s="123">
        <v>15000</v>
      </c>
      <c r="G95" s="120"/>
      <c r="H95" s="120"/>
      <c r="I95" s="123"/>
      <c r="J95" s="123">
        <v>15000</v>
      </c>
      <c r="K95" s="120"/>
      <c r="L95" s="120"/>
      <c r="M95" s="123"/>
      <c r="N95" s="123">
        <v>15000</v>
      </c>
    </row>
    <row r="96" spans="1:14">
      <c r="A96" s="119"/>
      <c r="B96" s="121"/>
      <c r="C96" s="121"/>
      <c r="D96" s="121"/>
      <c r="E96" s="121"/>
      <c r="F96" s="121"/>
      <c r="G96" s="121"/>
      <c r="H96" s="121"/>
      <c r="I96" s="119"/>
      <c r="J96" s="119"/>
      <c r="K96" s="119"/>
      <c r="L96" s="119"/>
      <c r="M96" s="119"/>
      <c r="N96" s="119"/>
    </row>
    <row r="97" spans="1:14">
      <c r="A97" s="119"/>
      <c r="B97" s="121" t="s">
        <v>67</v>
      </c>
      <c r="C97" s="121" t="s">
        <v>4</v>
      </c>
      <c r="D97" s="121" t="s">
        <v>4</v>
      </c>
      <c r="E97" s="121" t="s">
        <v>4</v>
      </c>
      <c r="F97" s="121"/>
      <c r="G97" s="121" t="s">
        <v>4</v>
      </c>
      <c r="H97" s="121" t="s">
        <v>4</v>
      </c>
      <c r="I97" s="119" t="s">
        <v>4</v>
      </c>
      <c r="J97" s="119"/>
      <c r="K97" s="119" t="s">
        <v>4</v>
      </c>
      <c r="L97" s="119" t="s">
        <v>4</v>
      </c>
      <c r="M97" s="119" t="s">
        <v>4</v>
      </c>
      <c r="N97" s="119"/>
    </row>
    <row r="98" spans="1:14">
      <c r="A98" s="4"/>
    </row>
    <row r="99" spans="1:14" ht="45.75" customHeight="1">
      <c r="A99" s="279" t="s">
        <v>219</v>
      </c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</row>
    <row r="100" spans="1:14" ht="15.6">
      <c r="A100" s="9" t="s">
        <v>211</v>
      </c>
      <c r="B100" s="9"/>
      <c r="C100" s="65">
        <v>119</v>
      </c>
    </row>
    <row r="101" spans="1:14" ht="15" customHeight="1">
      <c r="A101" s="261" t="s">
        <v>50</v>
      </c>
      <c r="B101" s="264" t="s">
        <v>79</v>
      </c>
      <c r="C101" s="265"/>
      <c r="D101" s="265"/>
      <c r="E101" s="265"/>
      <c r="F101" s="265"/>
      <c r="G101" s="265"/>
      <c r="H101" s="266"/>
      <c r="I101" s="261" t="s">
        <v>199</v>
      </c>
      <c r="J101" s="261"/>
      <c r="K101" s="261" t="s">
        <v>200</v>
      </c>
      <c r="L101" s="261"/>
      <c r="M101" s="261" t="s">
        <v>201</v>
      </c>
      <c r="N101" s="261"/>
    </row>
    <row r="102" spans="1:14" ht="76.5" customHeight="1">
      <c r="A102" s="261"/>
      <c r="B102" s="267"/>
      <c r="C102" s="268"/>
      <c r="D102" s="268"/>
      <c r="E102" s="268"/>
      <c r="F102" s="268"/>
      <c r="G102" s="268"/>
      <c r="H102" s="269"/>
      <c r="I102" s="97" t="s">
        <v>81</v>
      </c>
      <c r="J102" s="97" t="s">
        <v>80</v>
      </c>
      <c r="K102" s="97" t="s">
        <v>81</v>
      </c>
      <c r="L102" s="97" t="s">
        <v>80</v>
      </c>
      <c r="M102" s="97" t="s">
        <v>81</v>
      </c>
      <c r="N102" s="97" t="s">
        <v>80</v>
      </c>
    </row>
    <row r="103" spans="1:14">
      <c r="A103" s="41">
        <v>1</v>
      </c>
      <c r="B103" s="253">
        <v>2</v>
      </c>
      <c r="C103" s="270"/>
      <c r="D103" s="270"/>
      <c r="E103" s="270"/>
      <c r="F103" s="270"/>
      <c r="G103" s="270"/>
      <c r="H103" s="254"/>
      <c r="I103" s="84">
        <v>3</v>
      </c>
      <c r="J103" s="84">
        <v>4</v>
      </c>
      <c r="K103" s="84">
        <v>5</v>
      </c>
      <c r="L103" s="84">
        <v>6</v>
      </c>
      <c r="M103" s="84">
        <v>7</v>
      </c>
      <c r="N103" s="84">
        <v>8</v>
      </c>
    </row>
    <row r="104" spans="1:14" ht="17.25" customHeight="1">
      <c r="A104" s="81">
        <v>1</v>
      </c>
      <c r="B104" s="252" t="s">
        <v>82</v>
      </c>
      <c r="C104" s="250"/>
      <c r="D104" s="250"/>
      <c r="E104" s="250"/>
      <c r="F104" s="250"/>
      <c r="G104" s="250"/>
      <c r="H104" s="251"/>
      <c r="I104" s="102" t="s">
        <v>4</v>
      </c>
      <c r="J104" s="104">
        <f>J105</f>
        <v>2486323.08</v>
      </c>
      <c r="K104" s="102"/>
      <c r="L104" s="104">
        <f>L105</f>
        <v>2416739.0175999999</v>
      </c>
      <c r="M104" s="102"/>
      <c r="N104" s="104">
        <f>N105</f>
        <v>2350647.9656000002</v>
      </c>
    </row>
    <row r="105" spans="1:14">
      <c r="A105" s="236" t="s">
        <v>83</v>
      </c>
      <c r="B105" s="243" t="s">
        <v>6</v>
      </c>
      <c r="C105" s="277"/>
      <c r="D105" s="277"/>
      <c r="E105" s="277"/>
      <c r="F105" s="277"/>
      <c r="G105" s="277"/>
      <c r="H105" s="244"/>
      <c r="I105" s="275">
        <v>11301460</v>
      </c>
      <c r="J105" s="276">
        <f>I105*22%+1.88</f>
        <v>2486323.08</v>
      </c>
      <c r="K105" s="276">
        <v>10985187.08</v>
      </c>
      <c r="L105" s="276">
        <f>K105*22%-2.14</f>
        <v>2416739.0175999999</v>
      </c>
      <c r="M105" s="276">
        <v>10684763.48</v>
      </c>
      <c r="N105" s="276">
        <f>M105*22%</f>
        <v>2350647.9656000002</v>
      </c>
    </row>
    <row r="106" spans="1:14">
      <c r="A106" s="236"/>
      <c r="B106" s="245" t="s">
        <v>84</v>
      </c>
      <c r="C106" s="278"/>
      <c r="D106" s="278"/>
      <c r="E106" s="278"/>
      <c r="F106" s="278"/>
      <c r="G106" s="278"/>
      <c r="H106" s="246"/>
      <c r="I106" s="275"/>
      <c r="J106" s="276"/>
      <c r="K106" s="276"/>
      <c r="L106" s="276"/>
      <c r="M106" s="276"/>
      <c r="N106" s="276"/>
    </row>
    <row r="107" spans="1:14">
      <c r="A107" s="81" t="s">
        <v>51</v>
      </c>
      <c r="B107" s="252" t="s">
        <v>85</v>
      </c>
      <c r="C107" s="250"/>
      <c r="D107" s="250"/>
      <c r="E107" s="250"/>
      <c r="F107" s="250"/>
      <c r="G107" s="250"/>
      <c r="H107" s="251"/>
      <c r="I107" s="102"/>
      <c r="J107" s="102"/>
      <c r="K107" s="102"/>
      <c r="L107" s="102"/>
      <c r="M107" s="102"/>
      <c r="N107" s="102"/>
    </row>
    <row r="108" spans="1:14" ht="27.75" customHeight="1">
      <c r="A108" s="81" t="s">
        <v>52</v>
      </c>
      <c r="B108" s="252" t="s">
        <v>86</v>
      </c>
      <c r="C108" s="250"/>
      <c r="D108" s="250"/>
      <c r="E108" s="250"/>
      <c r="F108" s="250"/>
      <c r="G108" s="250"/>
      <c r="H108" s="251"/>
      <c r="I108" s="102"/>
      <c r="J108" s="102"/>
      <c r="K108" s="102"/>
      <c r="L108" s="102"/>
      <c r="M108" s="102"/>
      <c r="N108" s="102"/>
    </row>
    <row r="109" spans="1:14" ht="16.5" customHeight="1">
      <c r="A109" s="81">
        <v>2</v>
      </c>
      <c r="B109" s="252" t="s">
        <v>87</v>
      </c>
      <c r="C109" s="250"/>
      <c r="D109" s="250"/>
      <c r="E109" s="250"/>
      <c r="F109" s="250"/>
      <c r="G109" s="250"/>
      <c r="H109" s="251"/>
      <c r="I109" s="102" t="s">
        <v>4</v>
      </c>
      <c r="J109" s="104">
        <f>J110+J113+J116</f>
        <v>842815.06</v>
      </c>
      <c r="K109" s="102"/>
      <c r="L109" s="104">
        <f>L110+L113+L116</f>
        <v>879439.53948000004</v>
      </c>
      <c r="M109" s="102"/>
      <c r="N109" s="104">
        <f>N110+N113+N116</f>
        <v>876150.55535999988</v>
      </c>
    </row>
    <row r="110" spans="1:14">
      <c r="A110" s="236" t="s">
        <v>88</v>
      </c>
      <c r="B110" s="243" t="s">
        <v>6</v>
      </c>
      <c r="C110" s="277"/>
      <c r="D110" s="277"/>
      <c r="E110" s="277"/>
      <c r="F110" s="277"/>
      <c r="G110" s="277"/>
      <c r="H110" s="244"/>
      <c r="I110" s="275">
        <f>I105</f>
        <v>11301460</v>
      </c>
      <c r="J110" s="276">
        <v>326542.34000000003</v>
      </c>
      <c r="K110" s="275">
        <f>K105</f>
        <v>10985187.08</v>
      </c>
      <c r="L110" s="276">
        <f>K110*2.9%</f>
        <v>318570.42531999998</v>
      </c>
      <c r="M110" s="275">
        <f>M105</f>
        <v>10684763.48</v>
      </c>
      <c r="N110" s="276">
        <f>M110*2.9%</f>
        <v>309858.14091999998</v>
      </c>
    </row>
    <row r="111" spans="1:14" s="87" customFormat="1" ht="27" customHeight="1">
      <c r="A111" s="236"/>
      <c r="B111" s="245" t="s">
        <v>89</v>
      </c>
      <c r="C111" s="278"/>
      <c r="D111" s="278"/>
      <c r="E111" s="278"/>
      <c r="F111" s="278"/>
      <c r="G111" s="278"/>
      <c r="H111" s="246"/>
      <c r="I111" s="275"/>
      <c r="J111" s="276"/>
      <c r="K111" s="275"/>
      <c r="L111" s="276"/>
      <c r="M111" s="275"/>
      <c r="N111" s="276"/>
    </row>
    <row r="112" spans="1:14" s="87" customFormat="1" ht="27" customHeight="1">
      <c r="A112" s="81" t="s">
        <v>90</v>
      </c>
      <c r="B112" s="252" t="s">
        <v>91</v>
      </c>
      <c r="C112" s="250"/>
      <c r="D112" s="250"/>
      <c r="E112" s="250"/>
      <c r="F112" s="250"/>
      <c r="G112" s="250"/>
      <c r="H112" s="251"/>
      <c r="I112" s="102"/>
      <c r="J112" s="102"/>
      <c r="K112" s="102"/>
      <c r="L112" s="102"/>
      <c r="M112" s="102"/>
      <c r="N112" s="102"/>
    </row>
    <row r="113" spans="1:14" s="87" customFormat="1" ht="27" customHeight="1">
      <c r="A113" s="81" t="s">
        <v>92</v>
      </c>
      <c r="B113" s="252" t="s">
        <v>93</v>
      </c>
      <c r="C113" s="250"/>
      <c r="D113" s="250"/>
      <c r="E113" s="250"/>
      <c r="F113" s="250"/>
      <c r="G113" s="250"/>
      <c r="H113" s="251"/>
      <c r="I113" s="104">
        <f>I110</f>
        <v>11301460</v>
      </c>
      <c r="J113" s="104">
        <f>I113*0.2%</f>
        <v>22602.920000000002</v>
      </c>
      <c r="K113" s="104">
        <f>K110</f>
        <v>10985187.08</v>
      </c>
      <c r="L113" s="104">
        <f>K113*0.2%</f>
        <v>21970.374159999999</v>
      </c>
      <c r="M113" s="104">
        <f>M110</f>
        <v>10684763.48</v>
      </c>
      <c r="N113" s="104">
        <f>M113*0.2%</f>
        <v>21369.526960000003</v>
      </c>
    </row>
    <row r="114" spans="1:14" s="87" customFormat="1" ht="31.5" customHeight="1">
      <c r="A114" s="81" t="s">
        <v>232</v>
      </c>
      <c r="B114" s="291" t="s">
        <v>191</v>
      </c>
      <c r="C114" s="292"/>
      <c r="D114" s="292"/>
      <c r="E114" s="292"/>
      <c r="F114" s="292"/>
      <c r="G114" s="292"/>
      <c r="H114" s="293"/>
      <c r="I114" s="102"/>
      <c r="J114" s="104"/>
      <c r="K114" s="102"/>
      <c r="L114" s="104"/>
      <c r="M114" s="102"/>
      <c r="N114" s="104"/>
    </row>
    <row r="115" spans="1:14" s="87" customFormat="1" ht="31.5" customHeight="1">
      <c r="A115" s="81" t="s">
        <v>233</v>
      </c>
      <c r="B115" s="291" t="s">
        <v>191</v>
      </c>
      <c r="C115" s="292"/>
      <c r="D115" s="292"/>
      <c r="E115" s="292"/>
      <c r="F115" s="292"/>
      <c r="G115" s="292"/>
      <c r="H115" s="293"/>
      <c r="I115" s="102"/>
      <c r="J115" s="104"/>
      <c r="K115" s="102"/>
      <c r="L115" s="104"/>
      <c r="M115" s="102"/>
      <c r="N115" s="104"/>
    </row>
    <row r="116" spans="1:14" s="87" customFormat="1" ht="27" customHeight="1">
      <c r="A116" s="81">
        <v>3</v>
      </c>
      <c r="B116" s="252" t="s">
        <v>94</v>
      </c>
      <c r="C116" s="250"/>
      <c r="D116" s="250"/>
      <c r="E116" s="250"/>
      <c r="F116" s="250"/>
      <c r="G116" s="250"/>
      <c r="H116" s="251"/>
      <c r="I116" s="104">
        <f>I113</f>
        <v>11301460</v>
      </c>
      <c r="J116" s="104">
        <v>493669.8</v>
      </c>
      <c r="K116" s="104">
        <f>K113</f>
        <v>10985187.08</v>
      </c>
      <c r="L116" s="104">
        <v>538898.74</v>
      </c>
      <c r="M116" s="104">
        <f>M113</f>
        <v>10684763.48</v>
      </c>
      <c r="N116" s="104">
        <f>M116*5.1%-0.05</f>
        <v>544922.88747999992</v>
      </c>
    </row>
    <row r="117" spans="1:14">
      <c r="A117" s="39"/>
      <c r="B117" s="236" t="s">
        <v>67</v>
      </c>
      <c r="C117" s="262"/>
      <c r="D117" s="262"/>
      <c r="E117" s="262"/>
      <c r="F117" s="262"/>
      <c r="G117" s="262"/>
      <c r="H117" s="235"/>
      <c r="I117" s="102" t="s">
        <v>4</v>
      </c>
      <c r="J117" s="104">
        <f>J104+J109</f>
        <v>3329138.14</v>
      </c>
      <c r="K117" s="102"/>
      <c r="L117" s="104">
        <f>L104+L109</f>
        <v>3296178.5570799997</v>
      </c>
      <c r="M117" s="102"/>
      <c r="N117" s="104">
        <f>N104+N109</f>
        <v>3226798.5209600003</v>
      </c>
    </row>
    <row r="118" spans="1:14">
      <c r="A118" s="4"/>
    </row>
    <row r="119" spans="1:14" ht="62.25" customHeight="1">
      <c r="A119" s="263" t="s">
        <v>95</v>
      </c>
      <c r="B119" s="263"/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</row>
    <row r="120" spans="1:14">
      <c r="A120" s="4"/>
    </row>
    <row r="121" spans="1:14" ht="16.8">
      <c r="A121" s="260" t="s">
        <v>192</v>
      </c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</row>
    <row r="122" spans="1:14">
      <c r="A122" s="4"/>
    </row>
    <row r="123" spans="1:14" ht="15.6">
      <c r="A123" s="9" t="s">
        <v>211</v>
      </c>
      <c r="B123" s="36"/>
      <c r="C123" s="71">
        <v>851</v>
      </c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</row>
    <row r="124" spans="1:14">
      <c r="A124" s="4"/>
    </row>
    <row r="125" spans="1:14">
      <c r="A125" s="261" t="s">
        <v>50</v>
      </c>
      <c r="B125" s="264" t="s">
        <v>68</v>
      </c>
      <c r="C125" s="265"/>
      <c r="D125" s="265"/>
      <c r="E125" s="266"/>
      <c r="F125" s="261" t="s">
        <v>199</v>
      </c>
      <c r="G125" s="261"/>
      <c r="H125" s="261"/>
      <c r="I125" s="236" t="s">
        <v>200</v>
      </c>
      <c r="J125" s="262"/>
      <c r="K125" s="235"/>
      <c r="L125" s="236" t="s">
        <v>201</v>
      </c>
      <c r="M125" s="262"/>
      <c r="N125" s="235"/>
    </row>
    <row r="126" spans="1:14" ht="102" customHeight="1">
      <c r="A126" s="261"/>
      <c r="B126" s="267"/>
      <c r="C126" s="268"/>
      <c r="D126" s="268"/>
      <c r="E126" s="269"/>
      <c r="F126" s="97" t="s">
        <v>96</v>
      </c>
      <c r="G126" s="97" t="s">
        <v>97</v>
      </c>
      <c r="H126" s="97" t="s">
        <v>98</v>
      </c>
      <c r="I126" s="97" t="s">
        <v>96</v>
      </c>
      <c r="J126" s="97" t="s">
        <v>97</v>
      </c>
      <c r="K126" s="97" t="s">
        <v>99</v>
      </c>
      <c r="L126" s="97" t="s">
        <v>96</v>
      </c>
      <c r="M126" s="97" t="s">
        <v>97</v>
      </c>
      <c r="N126" s="97" t="s">
        <v>100</v>
      </c>
    </row>
    <row r="127" spans="1:14">
      <c r="A127" s="41">
        <v>1</v>
      </c>
      <c r="B127" s="253">
        <v>2</v>
      </c>
      <c r="C127" s="270"/>
      <c r="D127" s="270"/>
      <c r="E127" s="254"/>
      <c r="F127" s="99">
        <v>3</v>
      </c>
      <c r="G127" s="99">
        <v>4</v>
      </c>
      <c r="H127" s="99">
        <v>5</v>
      </c>
      <c r="I127" s="99">
        <v>6</v>
      </c>
      <c r="J127" s="99">
        <v>7</v>
      </c>
      <c r="K127" s="99">
        <v>8</v>
      </c>
      <c r="L127" s="99">
        <v>9</v>
      </c>
      <c r="M127" s="99">
        <v>10</v>
      </c>
      <c r="N127" s="99">
        <v>11</v>
      </c>
    </row>
    <row r="128" spans="1:14" ht="15" customHeight="1">
      <c r="A128" s="57">
        <v>1</v>
      </c>
      <c r="B128" s="271" t="s">
        <v>220</v>
      </c>
      <c r="C128" s="272"/>
      <c r="D128" s="272"/>
      <c r="E128" s="273"/>
      <c r="F128" s="98">
        <v>2350909.09</v>
      </c>
      <c r="G128" s="72">
        <v>2.1999999999999999E-2</v>
      </c>
      <c r="H128" s="122">
        <v>62136.76</v>
      </c>
      <c r="I128" s="98">
        <v>2350909.09</v>
      </c>
      <c r="J128" s="72">
        <v>2.1999999999999999E-2</v>
      </c>
      <c r="K128" s="122">
        <f>I128*2.2%</f>
        <v>51719.999980000001</v>
      </c>
      <c r="L128" s="98">
        <v>2350909.09</v>
      </c>
      <c r="M128" s="72">
        <v>2.1999999999999999E-2</v>
      </c>
      <c r="N128" s="122">
        <f>L128*2.2%</f>
        <v>51719.999980000001</v>
      </c>
    </row>
    <row r="129" spans="1:14" ht="15" customHeight="1">
      <c r="A129" s="40">
        <v>2</v>
      </c>
      <c r="B129" s="271" t="s">
        <v>221</v>
      </c>
      <c r="C129" s="272"/>
      <c r="D129" s="272"/>
      <c r="E129" s="273"/>
      <c r="F129" s="98">
        <v>2490840.92</v>
      </c>
      <c r="G129" s="72">
        <v>1.4999999999999999E-2</v>
      </c>
      <c r="H129" s="98">
        <v>37360</v>
      </c>
      <c r="I129" s="98">
        <v>2490840.92</v>
      </c>
      <c r="J129" s="72">
        <v>1.4999999999999999E-2</v>
      </c>
      <c r="K129" s="98">
        <v>37360</v>
      </c>
      <c r="L129" s="98">
        <v>2490840.92</v>
      </c>
      <c r="M129" s="72">
        <v>1.4999999999999999E-2</v>
      </c>
      <c r="N129" s="98">
        <v>37360</v>
      </c>
    </row>
    <row r="130" spans="1:14">
      <c r="A130" s="40"/>
      <c r="B130" s="39" t="s">
        <v>67</v>
      </c>
      <c r="C130" s="40" t="s">
        <v>4</v>
      </c>
      <c r="D130" s="40" t="s">
        <v>4</v>
      </c>
      <c r="E130" s="61">
        <f>E128+E129</f>
        <v>0</v>
      </c>
      <c r="F130" s="97" t="s">
        <v>4</v>
      </c>
      <c r="G130" s="97" t="s">
        <v>4</v>
      </c>
      <c r="H130" s="98">
        <f>H128+H129</f>
        <v>99496.760000000009</v>
      </c>
      <c r="I130" s="97" t="s">
        <v>4</v>
      </c>
      <c r="J130" s="97" t="s">
        <v>4</v>
      </c>
      <c r="K130" s="98">
        <f>K128+K129</f>
        <v>89079.999979999993</v>
      </c>
      <c r="L130" s="97" t="s">
        <v>4</v>
      </c>
      <c r="M130" s="97" t="s">
        <v>4</v>
      </c>
      <c r="N130" s="98">
        <f>N128+N129</f>
        <v>89079.999979999993</v>
      </c>
    </row>
    <row r="131" spans="1:14" ht="16.8">
      <c r="A131" s="7"/>
    </row>
    <row r="132" spans="1:14" ht="16.8">
      <c r="A132" s="7"/>
    </row>
    <row r="133" spans="1:14">
      <c r="A133" s="4"/>
    </row>
    <row r="134" spans="1:14">
      <c r="A134" s="4"/>
    </row>
    <row r="135" spans="1:14" ht="15.6">
      <c r="A135" s="274" t="s">
        <v>226</v>
      </c>
      <c r="B135" s="274"/>
      <c r="C135" s="274"/>
      <c r="D135" s="274"/>
      <c r="E135" s="274"/>
      <c r="F135" s="274"/>
      <c r="G135" s="274"/>
      <c r="H135" s="274"/>
      <c r="I135" s="274"/>
      <c r="J135" s="274"/>
      <c r="K135" s="274"/>
      <c r="L135" s="274"/>
      <c r="M135" s="274"/>
      <c r="N135" s="274"/>
    </row>
    <row r="136" spans="1:14" ht="15.6">
      <c r="A136" s="9" t="s">
        <v>222</v>
      </c>
      <c r="B136" s="36"/>
      <c r="C136">
        <v>244</v>
      </c>
    </row>
    <row r="137" spans="1:14">
      <c r="A137" s="261" t="s">
        <v>50</v>
      </c>
      <c r="B137" s="261" t="s">
        <v>68</v>
      </c>
      <c r="C137" s="261" t="s">
        <v>199</v>
      </c>
      <c r="D137" s="261"/>
      <c r="E137" s="261"/>
      <c r="F137" s="261"/>
      <c r="G137" s="261" t="s">
        <v>200</v>
      </c>
      <c r="H137" s="261"/>
      <c r="I137" s="261"/>
      <c r="J137" s="261"/>
      <c r="K137" s="261" t="s">
        <v>201</v>
      </c>
      <c r="L137" s="261"/>
      <c r="M137" s="261"/>
      <c r="N137" s="261"/>
    </row>
    <row r="138" spans="1:14" ht="39.75" customHeight="1">
      <c r="A138" s="261"/>
      <c r="B138" s="261"/>
      <c r="C138" s="41" t="s">
        <v>114</v>
      </c>
      <c r="D138" s="41" t="s">
        <v>115</v>
      </c>
      <c r="E138" s="41" t="s">
        <v>116</v>
      </c>
      <c r="F138" s="41" t="s">
        <v>117</v>
      </c>
      <c r="G138" s="41" t="s">
        <v>114</v>
      </c>
      <c r="H138" s="41" t="s">
        <v>115</v>
      </c>
      <c r="I138" s="41" t="s">
        <v>116</v>
      </c>
      <c r="J138" s="41" t="s">
        <v>118</v>
      </c>
      <c r="K138" s="41" t="s">
        <v>114</v>
      </c>
      <c r="L138" s="41" t="s">
        <v>115</v>
      </c>
      <c r="M138" s="41" t="s">
        <v>116</v>
      </c>
      <c r="N138" s="41" t="s">
        <v>119</v>
      </c>
    </row>
    <row r="139" spans="1:14">
      <c r="A139" s="41">
        <v>1</v>
      </c>
      <c r="B139" s="41">
        <v>2</v>
      </c>
      <c r="C139" s="41">
        <v>3</v>
      </c>
      <c r="D139" s="41">
        <v>4</v>
      </c>
      <c r="E139" s="41">
        <v>5</v>
      </c>
      <c r="F139" s="41">
        <v>6</v>
      </c>
      <c r="G139" s="41">
        <v>7</v>
      </c>
      <c r="H139" s="41">
        <v>8</v>
      </c>
      <c r="I139" s="41">
        <v>9</v>
      </c>
      <c r="J139" s="41">
        <v>10</v>
      </c>
      <c r="K139" s="41">
        <v>11</v>
      </c>
      <c r="L139" s="41">
        <v>12</v>
      </c>
      <c r="M139" s="41">
        <v>13</v>
      </c>
      <c r="N139" s="41">
        <v>14</v>
      </c>
    </row>
    <row r="140" spans="1:14">
      <c r="A140" s="57">
        <v>1</v>
      </c>
      <c r="B140" s="67" t="s">
        <v>223</v>
      </c>
      <c r="C140" s="74">
        <v>112.27</v>
      </c>
      <c r="D140" s="68">
        <v>1698.55</v>
      </c>
      <c r="E140" s="57"/>
      <c r="F140" s="68">
        <v>190690</v>
      </c>
      <c r="G140" s="74">
        <v>112</v>
      </c>
      <c r="H140" s="68">
        <v>1698.55</v>
      </c>
      <c r="I140" s="57"/>
      <c r="J140" s="68">
        <v>190690</v>
      </c>
      <c r="K140" s="74">
        <f>N140/L140</f>
        <v>113.95013393777046</v>
      </c>
      <c r="L140" s="68">
        <v>1698.55</v>
      </c>
      <c r="M140" s="57"/>
      <c r="N140" s="68">
        <v>193550</v>
      </c>
    </row>
    <row r="141" spans="1:14">
      <c r="A141" s="57">
        <v>2</v>
      </c>
      <c r="B141" s="67" t="s">
        <v>224</v>
      </c>
      <c r="C141" s="74">
        <v>5465</v>
      </c>
      <c r="D141" s="57">
        <v>8.3308</v>
      </c>
      <c r="E141" s="57"/>
      <c r="F141" s="68">
        <v>45530</v>
      </c>
      <c r="G141" s="74">
        <v>5465</v>
      </c>
      <c r="H141" s="57">
        <v>8.3308</v>
      </c>
      <c r="I141" s="57"/>
      <c r="J141" s="68">
        <v>45530</v>
      </c>
      <c r="K141" s="74">
        <f>N141/L141</f>
        <v>5546.8862534210402</v>
      </c>
      <c r="L141" s="57">
        <v>8.3308</v>
      </c>
      <c r="M141" s="57"/>
      <c r="N141" s="68">
        <v>46210</v>
      </c>
    </row>
    <row r="142" spans="1:14">
      <c r="A142" s="40">
        <v>3</v>
      </c>
      <c r="B142" s="73" t="s">
        <v>225</v>
      </c>
      <c r="C142" s="74">
        <v>323</v>
      </c>
      <c r="D142" s="40">
        <v>46.45</v>
      </c>
      <c r="E142" s="40"/>
      <c r="F142" s="61">
        <v>14660</v>
      </c>
      <c r="G142" s="74">
        <v>323</v>
      </c>
      <c r="H142" s="55">
        <v>45.45</v>
      </c>
      <c r="I142" s="40"/>
      <c r="J142" s="61">
        <v>14660</v>
      </c>
      <c r="K142" s="74">
        <f>N142/L142</f>
        <v>327.39273927392736</v>
      </c>
      <c r="L142" s="55">
        <v>45.45</v>
      </c>
      <c r="M142" s="40"/>
      <c r="N142" s="61">
        <v>14880</v>
      </c>
    </row>
    <row r="143" spans="1:14">
      <c r="A143" s="81"/>
      <c r="B143" s="73"/>
      <c r="C143" s="74"/>
      <c r="D143" s="81"/>
      <c r="E143" s="81"/>
      <c r="F143" s="82"/>
      <c r="G143" s="74"/>
      <c r="H143" s="81"/>
      <c r="I143" s="81"/>
      <c r="J143" s="82"/>
      <c r="K143" s="74"/>
      <c r="L143" s="81"/>
      <c r="M143" s="81"/>
      <c r="N143" s="82"/>
    </row>
    <row r="144" spans="1:14">
      <c r="A144" s="40"/>
      <c r="B144" s="39" t="s">
        <v>67</v>
      </c>
      <c r="C144" s="40" t="s">
        <v>4</v>
      </c>
      <c r="D144" s="40" t="s">
        <v>4</v>
      </c>
      <c r="E144" s="40" t="s">
        <v>4</v>
      </c>
      <c r="F144" s="61">
        <f>SUM(F140:F142)</f>
        <v>250880</v>
      </c>
      <c r="G144" s="40" t="s">
        <v>4</v>
      </c>
      <c r="H144" s="40" t="s">
        <v>4</v>
      </c>
      <c r="I144" s="40" t="s">
        <v>4</v>
      </c>
      <c r="J144" s="61">
        <f>SUM(J140:J142)</f>
        <v>250880</v>
      </c>
      <c r="K144" s="40" t="s">
        <v>4</v>
      </c>
      <c r="L144" s="40" t="s">
        <v>4</v>
      </c>
      <c r="M144" s="40" t="s">
        <v>4</v>
      </c>
      <c r="N144" s="61">
        <f>SUM(N140:N142)</f>
        <v>254640</v>
      </c>
    </row>
    <row r="145" spans="1:14">
      <c r="A145" s="38"/>
      <c r="B145" s="32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</row>
    <row r="146" spans="1:14" ht="15.6">
      <c r="A146" s="5"/>
    </row>
    <row r="147" spans="1:14">
      <c r="A147" s="8"/>
    </row>
  </sheetData>
  <mergeCells count="291">
    <mergeCell ref="B117:H117"/>
    <mergeCell ref="B108:H108"/>
    <mergeCell ref="B109:H109"/>
    <mergeCell ref="B110:H110"/>
    <mergeCell ref="B111:H111"/>
    <mergeCell ref="B112:H112"/>
    <mergeCell ref="B113:H113"/>
    <mergeCell ref="B114:H114"/>
    <mergeCell ref="B115:H115"/>
    <mergeCell ref="B116:H116"/>
    <mergeCell ref="K105:K106"/>
    <mergeCell ref="L105:L106"/>
    <mergeCell ref="M105:M106"/>
    <mergeCell ref="N105:N106"/>
    <mergeCell ref="I110:I111"/>
    <mergeCell ref="J110:J111"/>
    <mergeCell ref="K110:K111"/>
    <mergeCell ref="L110:L111"/>
    <mergeCell ref="M110:M111"/>
    <mergeCell ref="N110:N111"/>
    <mergeCell ref="A1:N1"/>
    <mergeCell ref="A2:N2"/>
    <mergeCell ref="A3:N3"/>
    <mergeCell ref="A4:N4"/>
    <mergeCell ref="A8:N8"/>
    <mergeCell ref="A10:N10"/>
    <mergeCell ref="A13:A15"/>
    <mergeCell ref="B13:B15"/>
    <mergeCell ref="C13:C15"/>
    <mergeCell ref="M13:N15"/>
    <mergeCell ref="K13:K15"/>
    <mergeCell ref="L13:L15"/>
    <mergeCell ref="F15:G15"/>
    <mergeCell ref="D13:J13"/>
    <mergeCell ref="A31:B31"/>
    <mergeCell ref="A34:N34"/>
    <mergeCell ref="D31:E31"/>
    <mergeCell ref="F37:J37"/>
    <mergeCell ref="F38:G38"/>
    <mergeCell ref="I38:J38"/>
    <mergeCell ref="D39:E39"/>
    <mergeCell ref="F39:G39"/>
    <mergeCell ref="I39:J39"/>
    <mergeCell ref="M39:N39"/>
    <mergeCell ref="B58:B60"/>
    <mergeCell ref="C58:C60"/>
    <mergeCell ref="A56:N56"/>
    <mergeCell ref="A58:A60"/>
    <mergeCell ref="A36:A38"/>
    <mergeCell ref="B36:B38"/>
    <mergeCell ref="C36:C38"/>
    <mergeCell ref="D36:J36"/>
    <mergeCell ref="K36:K38"/>
    <mergeCell ref="L36:L38"/>
    <mergeCell ref="M36:N38"/>
    <mergeCell ref="D37:E38"/>
    <mergeCell ref="D40:E40"/>
    <mergeCell ref="F40:G40"/>
    <mergeCell ref="I40:J40"/>
    <mergeCell ref="M40:N40"/>
    <mergeCell ref="D41:E41"/>
    <mergeCell ref="F41:G41"/>
    <mergeCell ref="I41:J41"/>
    <mergeCell ref="M41:N41"/>
    <mergeCell ref="D42:E42"/>
    <mergeCell ref="F42:G42"/>
    <mergeCell ref="I42:J42"/>
    <mergeCell ref="M42:N42"/>
    <mergeCell ref="K80:N80"/>
    <mergeCell ref="A99:N99"/>
    <mergeCell ref="A101:A102"/>
    <mergeCell ref="A78:N78"/>
    <mergeCell ref="I101:J101"/>
    <mergeCell ref="K101:L101"/>
    <mergeCell ref="M101:N101"/>
    <mergeCell ref="B101:H102"/>
    <mergeCell ref="A90:N90"/>
    <mergeCell ref="C92:F92"/>
    <mergeCell ref="G92:J92"/>
    <mergeCell ref="K92:N92"/>
    <mergeCell ref="A75:B75"/>
    <mergeCell ref="A110:A111"/>
    <mergeCell ref="A105:A106"/>
    <mergeCell ref="C80:F80"/>
    <mergeCell ref="G80:J80"/>
    <mergeCell ref="I105:I106"/>
    <mergeCell ref="J105:J106"/>
    <mergeCell ref="B103:H103"/>
    <mergeCell ref="B104:H104"/>
    <mergeCell ref="B105:H105"/>
    <mergeCell ref="B106:H106"/>
    <mergeCell ref="B107:H107"/>
    <mergeCell ref="A121:N121"/>
    <mergeCell ref="A125:A126"/>
    <mergeCell ref="F125:H125"/>
    <mergeCell ref="I125:K125"/>
    <mergeCell ref="A119:N119"/>
    <mergeCell ref="L125:N125"/>
    <mergeCell ref="B125:E126"/>
    <mergeCell ref="A137:A138"/>
    <mergeCell ref="C137:F137"/>
    <mergeCell ref="G137:J137"/>
    <mergeCell ref="K137:N137"/>
    <mergeCell ref="B137:B138"/>
    <mergeCell ref="B127:E127"/>
    <mergeCell ref="B128:E128"/>
    <mergeCell ref="B129:E129"/>
    <mergeCell ref="A135:N135"/>
    <mergeCell ref="M16:N16"/>
    <mergeCell ref="M17:N17"/>
    <mergeCell ref="M18:N18"/>
    <mergeCell ref="M19:N19"/>
    <mergeCell ref="M20:N20"/>
    <mergeCell ref="M21:N21"/>
    <mergeCell ref="M22:N22"/>
    <mergeCell ref="M23:N23"/>
    <mergeCell ref="M24:N24"/>
    <mergeCell ref="M25:N25"/>
    <mergeCell ref="M26:N26"/>
    <mergeCell ref="M27:N27"/>
    <mergeCell ref="M28:N28"/>
    <mergeCell ref="M29:N29"/>
    <mergeCell ref="M30:N30"/>
    <mergeCell ref="M31:N31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I31:J31"/>
    <mergeCell ref="F16:G16"/>
    <mergeCell ref="D14:E15"/>
    <mergeCell ref="F14:J14"/>
    <mergeCell ref="F17:G17"/>
    <mergeCell ref="F18:G18"/>
    <mergeCell ref="F19:G19"/>
    <mergeCell ref="F20:G20"/>
    <mergeCell ref="F21:G21"/>
    <mergeCell ref="F22:G22"/>
    <mergeCell ref="D17:E17"/>
    <mergeCell ref="D18:E18"/>
    <mergeCell ref="D19:E19"/>
    <mergeCell ref="D16:E16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D30:E30"/>
    <mergeCell ref="D29:E29"/>
    <mergeCell ref="D27:E27"/>
    <mergeCell ref="D28:E28"/>
    <mergeCell ref="D22:E22"/>
    <mergeCell ref="D21:E21"/>
    <mergeCell ref="D20:E20"/>
    <mergeCell ref="D23:E23"/>
    <mergeCell ref="D25:E25"/>
    <mergeCell ref="D26:E26"/>
    <mergeCell ref="D24:E24"/>
    <mergeCell ref="D43:E43"/>
    <mergeCell ref="F43:G43"/>
    <mergeCell ref="I43:J43"/>
    <mergeCell ref="M43:N43"/>
    <mergeCell ref="D44:E44"/>
    <mergeCell ref="F44:G44"/>
    <mergeCell ref="I44:J44"/>
    <mergeCell ref="M44:N44"/>
    <mergeCell ref="D45:E45"/>
    <mergeCell ref="F45:G45"/>
    <mergeCell ref="I45:J45"/>
    <mergeCell ref="M45:N45"/>
    <mergeCell ref="D46:E46"/>
    <mergeCell ref="F46:G46"/>
    <mergeCell ref="I46:J46"/>
    <mergeCell ref="M46:N46"/>
    <mergeCell ref="D47:E47"/>
    <mergeCell ref="F47:G47"/>
    <mergeCell ref="I47:J47"/>
    <mergeCell ref="M47:N47"/>
    <mergeCell ref="D48:E48"/>
    <mergeCell ref="F48:G48"/>
    <mergeCell ref="I48:J48"/>
    <mergeCell ref="M48:N48"/>
    <mergeCell ref="D49:E49"/>
    <mergeCell ref="F49:G49"/>
    <mergeCell ref="I49:J49"/>
    <mergeCell ref="M49:N49"/>
    <mergeCell ref="D50:E50"/>
    <mergeCell ref="F50:G50"/>
    <mergeCell ref="I50:J50"/>
    <mergeCell ref="M50:N50"/>
    <mergeCell ref="D51:E51"/>
    <mergeCell ref="F51:G51"/>
    <mergeCell ref="I51:J51"/>
    <mergeCell ref="M51:N51"/>
    <mergeCell ref="D52:E52"/>
    <mergeCell ref="F52:G52"/>
    <mergeCell ref="I52:J52"/>
    <mergeCell ref="M52:N52"/>
    <mergeCell ref="D53:E53"/>
    <mergeCell ref="F53:G53"/>
    <mergeCell ref="I53:J53"/>
    <mergeCell ref="M53:N53"/>
    <mergeCell ref="A54:B54"/>
    <mergeCell ref="D54:E54"/>
    <mergeCell ref="F54:G54"/>
    <mergeCell ref="I54:J54"/>
    <mergeCell ref="M54:N54"/>
    <mergeCell ref="D58:J58"/>
    <mergeCell ref="K58:K60"/>
    <mergeCell ref="L58:L60"/>
    <mergeCell ref="M58:N60"/>
    <mergeCell ref="D59:E60"/>
    <mergeCell ref="F59:J59"/>
    <mergeCell ref="F60:G60"/>
    <mergeCell ref="I60:J60"/>
    <mergeCell ref="D61:E61"/>
    <mergeCell ref="F61:G61"/>
    <mergeCell ref="I61:J61"/>
    <mergeCell ref="M61:N61"/>
    <mergeCell ref="D62:E62"/>
    <mergeCell ref="F62:G62"/>
    <mergeCell ref="I62:J62"/>
    <mergeCell ref="M62:N62"/>
    <mergeCell ref="D63:E63"/>
    <mergeCell ref="F63:G63"/>
    <mergeCell ref="I63:J63"/>
    <mergeCell ref="M63:N63"/>
    <mergeCell ref="D64:E64"/>
    <mergeCell ref="F64:G64"/>
    <mergeCell ref="I64:J64"/>
    <mergeCell ref="M64:N64"/>
    <mergeCell ref="D65:E65"/>
    <mergeCell ref="F65:G65"/>
    <mergeCell ref="I65:J65"/>
    <mergeCell ref="M65:N65"/>
    <mergeCell ref="D66:E66"/>
    <mergeCell ref="F66:G66"/>
    <mergeCell ref="I66:J66"/>
    <mergeCell ref="M66:N66"/>
    <mergeCell ref="D67:E67"/>
    <mergeCell ref="F67:G67"/>
    <mergeCell ref="I67:J67"/>
    <mergeCell ref="M67:N67"/>
    <mergeCell ref="D68:E68"/>
    <mergeCell ref="F68:G68"/>
    <mergeCell ref="I68:J68"/>
    <mergeCell ref="M68:N68"/>
    <mergeCell ref="D69:E69"/>
    <mergeCell ref="F69:G69"/>
    <mergeCell ref="I69:J69"/>
    <mergeCell ref="M69:N69"/>
    <mergeCell ref="D70:E70"/>
    <mergeCell ref="F70:G70"/>
    <mergeCell ref="I70:J70"/>
    <mergeCell ref="M70:N70"/>
    <mergeCell ref="D74:E74"/>
    <mergeCell ref="F74:G74"/>
    <mergeCell ref="I74:J74"/>
    <mergeCell ref="M74:N74"/>
    <mergeCell ref="D75:E75"/>
    <mergeCell ref="F75:G75"/>
    <mergeCell ref="I75:J75"/>
    <mergeCell ref="M75:N75"/>
    <mergeCell ref="D71:E71"/>
    <mergeCell ref="F71:G71"/>
    <mergeCell ref="I71:J71"/>
    <mergeCell ref="M71:N71"/>
    <mergeCell ref="D72:E72"/>
    <mergeCell ref="F72:G72"/>
    <mergeCell ref="I72:J72"/>
    <mergeCell ref="M72:N72"/>
    <mergeCell ref="D73:E73"/>
    <mergeCell ref="F73:G73"/>
    <mergeCell ref="I73:J73"/>
    <mergeCell ref="M73:N73"/>
  </mergeCells>
  <hyperlinks>
    <hyperlink ref="A119" r:id="rId1" tooltip="Федеральный закон от 22.12.2005 N 179-ФЗ (с изм. от 14.12.2015) &quot;О страховых тарифах на обязательное социальное страхование от несчастных случаев на производстве и профессиональных заболеваний на 2006 год&quot;_x000b_{КонсультантПлюс}" display="consultantplus://offline/ref=84B3FE470DF1F7A045C531BC57FC1472EFE2518A958C5845697AB1C2v2t1H"/>
  </hyperlinks>
  <pageMargins left="0.70866141732283472" right="0.51181102362204722" top="0.55118110236220474" bottom="0.55118110236220474" header="0.31496062992125984" footer="0.31496062992125984"/>
  <pageSetup paperSize="9" scale="80" orientation="landscape" verticalDpi="0" r:id="rId2"/>
  <rowBreaks count="4" manualBreakCount="4">
    <brk id="33" max="16383" man="1"/>
    <brk id="55" max="16383" man="1"/>
    <brk id="87" max="16383" man="1"/>
    <brk id="11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N19"/>
  <sheetViews>
    <sheetView view="pageBreakPreview" zoomScaleSheetLayoutView="100" workbookViewId="0">
      <selection activeCell="N24" sqref="N24"/>
    </sheetView>
  </sheetViews>
  <sheetFormatPr defaultRowHeight="14.4"/>
  <cols>
    <col min="1" max="1" width="5.88671875" customWidth="1"/>
    <col min="2" max="2" width="19.109375" customWidth="1"/>
    <col min="3" max="3" width="11.109375" customWidth="1"/>
    <col min="4" max="5" width="10.5546875" customWidth="1"/>
    <col min="6" max="6" width="11.33203125" customWidth="1"/>
    <col min="7" max="7" width="10.5546875" customWidth="1"/>
    <col min="8" max="8" width="11.44140625" customWidth="1"/>
    <col min="9" max="9" width="11" customWidth="1"/>
    <col min="10" max="10" width="11.33203125" customWidth="1"/>
    <col min="11" max="12" width="10.5546875" customWidth="1"/>
    <col min="13" max="13" width="10.6640625" customWidth="1"/>
    <col min="14" max="14" width="11" customWidth="1"/>
  </cols>
  <sheetData>
    <row r="1" spans="1:14" s="107" customFormat="1" ht="18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</row>
    <row r="2" spans="1:14" s="107" customFormat="1" ht="18">
      <c r="A2" s="283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</row>
    <row r="3" spans="1:14" ht="15.6">
      <c r="A3" s="5"/>
    </row>
    <row r="4" spans="1:14" ht="18">
      <c r="A4" s="282" t="s">
        <v>55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</row>
    <row r="5" spans="1:14" ht="18">
      <c r="A5" s="282" t="s">
        <v>56</v>
      </c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</row>
    <row r="6" spans="1:14" ht="18">
      <c r="A6" s="282" t="s">
        <v>57</v>
      </c>
      <c r="B6" s="282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1:14" ht="18">
      <c r="A7" s="283" t="s">
        <v>236</v>
      </c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</row>
    <row r="8" spans="1:14" ht="15.6">
      <c r="A8" s="5"/>
    </row>
    <row r="9" spans="1:14" ht="18">
      <c r="A9" s="9" t="s">
        <v>218</v>
      </c>
      <c r="B9" s="63"/>
      <c r="C9" s="63"/>
      <c r="D9" s="66">
        <v>5</v>
      </c>
      <c r="E9" s="64"/>
      <c r="F9" s="64"/>
      <c r="G9" s="64"/>
      <c r="H9" s="64"/>
      <c r="I9" s="64"/>
      <c r="J9" s="64"/>
      <c r="K9" s="90"/>
      <c r="L9" s="90"/>
      <c r="M9" s="90"/>
      <c r="N9" s="90"/>
    </row>
    <row r="10" spans="1:14" ht="15.6">
      <c r="A10" s="9" t="s">
        <v>211</v>
      </c>
      <c r="B10" s="9"/>
      <c r="C10" s="65">
        <v>244</v>
      </c>
      <c r="D10" s="62"/>
      <c r="E10" s="62"/>
      <c r="F10" s="62"/>
      <c r="G10" s="62"/>
      <c r="H10" s="62"/>
      <c r="I10" s="62"/>
      <c r="J10" s="62"/>
      <c r="K10" s="91"/>
      <c r="L10" s="91"/>
      <c r="M10" s="91"/>
      <c r="N10" s="91"/>
    </row>
    <row r="11" spans="1:14" ht="15.6">
      <c r="A11" s="260" t="s">
        <v>126</v>
      </c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260"/>
      <c r="M11" s="260"/>
      <c r="N11" s="260"/>
    </row>
    <row r="12" spans="1:14" ht="15.6">
      <c r="A12" s="5"/>
    </row>
    <row r="13" spans="1:14" ht="14.4" customHeight="1">
      <c r="A13" s="295" t="s">
        <v>50</v>
      </c>
      <c r="B13" s="264" t="s">
        <v>68</v>
      </c>
      <c r="C13" s="265"/>
      <c r="D13" s="265"/>
      <c r="E13" s="266"/>
      <c r="F13" s="236" t="s">
        <v>199</v>
      </c>
      <c r="G13" s="262"/>
      <c r="H13" s="235"/>
      <c r="I13" s="236" t="s">
        <v>200</v>
      </c>
      <c r="J13" s="262"/>
      <c r="K13" s="235"/>
      <c r="L13" s="236" t="s">
        <v>201</v>
      </c>
      <c r="M13" s="262"/>
      <c r="N13" s="235"/>
    </row>
    <row r="14" spans="1:14" ht="44.25" customHeight="1">
      <c r="A14" s="296"/>
      <c r="B14" s="267"/>
      <c r="C14" s="268"/>
      <c r="D14" s="268"/>
      <c r="E14" s="269"/>
      <c r="F14" s="128" t="s">
        <v>120</v>
      </c>
      <c r="G14" s="128" t="s">
        <v>127</v>
      </c>
      <c r="H14" s="128" t="s">
        <v>128</v>
      </c>
      <c r="I14" s="128" t="s">
        <v>120</v>
      </c>
      <c r="J14" s="128" t="s">
        <v>127</v>
      </c>
      <c r="K14" s="128" t="s">
        <v>129</v>
      </c>
      <c r="L14" s="128" t="s">
        <v>120</v>
      </c>
      <c r="M14" s="128" t="s">
        <v>127</v>
      </c>
      <c r="N14" s="128" t="s">
        <v>130</v>
      </c>
    </row>
    <row r="15" spans="1:14">
      <c r="A15" s="127">
        <v>1</v>
      </c>
      <c r="B15" s="253">
        <v>2</v>
      </c>
      <c r="C15" s="270"/>
      <c r="D15" s="270"/>
      <c r="E15" s="254"/>
      <c r="F15" s="127">
        <v>3</v>
      </c>
      <c r="G15" s="127">
        <v>4</v>
      </c>
      <c r="H15" s="127">
        <v>5</v>
      </c>
      <c r="I15" s="127">
        <v>6</v>
      </c>
      <c r="J15" s="127">
        <v>7</v>
      </c>
      <c r="K15" s="127">
        <v>8</v>
      </c>
      <c r="L15" s="127">
        <v>9</v>
      </c>
      <c r="M15" s="127">
        <v>10</v>
      </c>
      <c r="N15" s="127">
        <v>11</v>
      </c>
    </row>
    <row r="16" spans="1:14" ht="14.4" customHeight="1">
      <c r="A16" s="125"/>
      <c r="B16" s="297" t="s">
        <v>245</v>
      </c>
      <c r="C16" s="298"/>
      <c r="D16" s="298"/>
      <c r="E16" s="299"/>
      <c r="F16" s="125">
        <v>0</v>
      </c>
      <c r="G16" s="69">
        <v>0</v>
      </c>
      <c r="H16" s="126">
        <v>3398757.89</v>
      </c>
      <c r="I16" s="125">
        <v>0</v>
      </c>
      <c r="J16" s="69">
        <v>0</v>
      </c>
      <c r="K16" s="126">
        <v>0</v>
      </c>
      <c r="L16" s="125">
        <v>0</v>
      </c>
      <c r="M16" s="69">
        <v>0</v>
      </c>
      <c r="N16" s="126">
        <v>0</v>
      </c>
    </row>
    <row r="17" spans="1:14">
      <c r="A17" s="55"/>
      <c r="B17" s="280" t="s">
        <v>67</v>
      </c>
      <c r="C17" s="294"/>
      <c r="D17" s="294"/>
      <c r="E17" s="281"/>
      <c r="F17" s="97" t="s">
        <v>4</v>
      </c>
      <c r="G17" s="97" t="s">
        <v>4</v>
      </c>
      <c r="H17" s="97"/>
      <c r="I17" s="97" t="s">
        <v>4</v>
      </c>
      <c r="J17" s="97" t="s">
        <v>4</v>
      </c>
      <c r="K17" s="97"/>
      <c r="L17" s="97" t="s">
        <v>4</v>
      </c>
      <c r="M17" s="97" t="s">
        <v>4</v>
      </c>
      <c r="N17" s="97"/>
    </row>
    <row r="18" spans="1:14" ht="15.6">
      <c r="A18" s="5"/>
    </row>
    <row r="19" spans="1:14">
      <c r="A19" s="8"/>
    </row>
  </sheetData>
  <mergeCells count="15">
    <mergeCell ref="A1:N1"/>
    <mergeCell ref="A2:N2"/>
    <mergeCell ref="A6:N6"/>
    <mergeCell ref="B16:E16"/>
    <mergeCell ref="B15:E15"/>
    <mergeCell ref="A4:N4"/>
    <mergeCell ref="A5:N5"/>
    <mergeCell ref="A7:N7"/>
    <mergeCell ref="B17:E17"/>
    <mergeCell ref="L13:N13"/>
    <mergeCell ref="B13:E14"/>
    <mergeCell ref="A11:N11"/>
    <mergeCell ref="A13:A14"/>
    <mergeCell ref="F13:H13"/>
    <mergeCell ref="I13:K13"/>
  </mergeCells>
  <pageMargins left="0.70866141732283472" right="0.51181102362204722" top="0.74803149606299213" bottom="0.74803149606299213" header="0.31496062992125984" footer="0.31496062992125984"/>
  <pageSetup paperSize="9" scale="82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N87"/>
  <sheetViews>
    <sheetView view="pageBreakPreview" topLeftCell="A67" zoomScaleSheetLayoutView="100" workbookViewId="0">
      <selection activeCell="D92" sqref="D92"/>
    </sheetView>
  </sheetViews>
  <sheetFormatPr defaultRowHeight="14.4"/>
  <cols>
    <col min="1" max="1" width="6.33203125" customWidth="1"/>
    <col min="2" max="2" width="18.33203125" customWidth="1"/>
    <col min="3" max="3" width="11.109375" customWidth="1"/>
    <col min="4" max="5" width="10.5546875" customWidth="1"/>
    <col min="6" max="6" width="11.33203125" customWidth="1"/>
    <col min="7" max="7" width="10.109375" customWidth="1"/>
    <col min="8" max="8" width="10.44140625" customWidth="1"/>
    <col min="9" max="9" width="12.6640625" customWidth="1"/>
    <col min="10" max="11" width="11.5546875" customWidth="1"/>
    <col min="12" max="12" width="11.109375" customWidth="1"/>
    <col min="13" max="13" width="11.6640625" customWidth="1"/>
    <col min="14" max="14" width="10.88671875" customWidth="1"/>
  </cols>
  <sheetData>
    <row r="1" spans="1:14" ht="18">
      <c r="A1" s="282" t="s">
        <v>55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</row>
    <row r="2" spans="1:14" ht="18">
      <c r="A2" s="282" t="s">
        <v>56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1:14" ht="18">
      <c r="A3" s="282" t="s">
        <v>57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</row>
    <row r="4" spans="1:14" ht="18">
      <c r="A4" s="283" t="s">
        <v>236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</row>
    <row r="5" spans="1:14" ht="15.6">
      <c r="A5" s="5"/>
    </row>
    <row r="6" spans="1:14" ht="18">
      <c r="A6" s="9" t="s">
        <v>218</v>
      </c>
      <c r="B6" s="63"/>
      <c r="C6" s="63"/>
      <c r="D6" s="66">
        <v>2</v>
      </c>
      <c r="E6" s="300" t="s">
        <v>257</v>
      </c>
      <c r="F6" s="300"/>
      <c r="G6" s="300"/>
      <c r="H6" s="300"/>
      <c r="I6" s="300"/>
      <c r="J6" s="64"/>
      <c r="K6" s="64"/>
      <c r="L6" s="64"/>
      <c r="M6" s="64"/>
      <c r="N6" s="64"/>
    </row>
    <row r="7" spans="1:14" ht="15.6">
      <c r="A7" s="274" t="s">
        <v>186</v>
      </c>
      <c r="B7" s="274"/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</row>
    <row r="8" spans="1:14" ht="15.6">
      <c r="A8" s="9" t="s">
        <v>211</v>
      </c>
      <c r="B8" s="9"/>
      <c r="C8" s="65">
        <v>111</v>
      </c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4" ht="15.6">
      <c r="A9" s="274" t="s">
        <v>187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</row>
    <row r="10" spans="1:14">
      <c r="A10" s="4"/>
    </row>
    <row r="11" spans="1:14" ht="15" customHeight="1">
      <c r="A11" s="284" t="s">
        <v>50</v>
      </c>
      <c r="B11" s="284" t="s">
        <v>58</v>
      </c>
      <c r="C11" s="284" t="s">
        <v>59</v>
      </c>
      <c r="D11" s="247" t="s">
        <v>60</v>
      </c>
      <c r="E11" s="248"/>
      <c r="F11" s="248"/>
      <c r="G11" s="248"/>
      <c r="H11" s="248"/>
      <c r="I11" s="248"/>
      <c r="J11" s="249"/>
      <c r="K11" s="284" t="s">
        <v>61</v>
      </c>
      <c r="L11" s="284" t="s">
        <v>62</v>
      </c>
      <c r="M11" s="239" t="s">
        <v>235</v>
      </c>
      <c r="N11" s="241"/>
    </row>
    <row r="12" spans="1:14" ht="15" customHeight="1">
      <c r="A12" s="285"/>
      <c r="B12" s="285"/>
      <c r="C12" s="285"/>
      <c r="D12" s="239" t="s">
        <v>63</v>
      </c>
      <c r="E12" s="241"/>
      <c r="F12" s="247" t="s">
        <v>6</v>
      </c>
      <c r="G12" s="248"/>
      <c r="H12" s="248"/>
      <c r="I12" s="248"/>
      <c r="J12" s="249"/>
      <c r="K12" s="285"/>
      <c r="L12" s="285"/>
      <c r="M12" s="287"/>
      <c r="N12" s="288"/>
    </row>
    <row r="13" spans="1:14" ht="66">
      <c r="A13" s="286"/>
      <c r="B13" s="286"/>
      <c r="C13" s="286"/>
      <c r="D13" s="289"/>
      <c r="E13" s="290"/>
      <c r="F13" s="247" t="s">
        <v>64</v>
      </c>
      <c r="G13" s="249"/>
      <c r="H13" s="106" t="s">
        <v>65</v>
      </c>
      <c r="I13" s="247" t="s">
        <v>66</v>
      </c>
      <c r="J13" s="249"/>
      <c r="K13" s="286"/>
      <c r="L13" s="286"/>
      <c r="M13" s="289"/>
      <c r="N13" s="290"/>
    </row>
    <row r="14" spans="1:14">
      <c r="A14" s="103">
        <v>1</v>
      </c>
      <c r="B14" s="103">
        <v>2</v>
      </c>
      <c r="C14" s="103">
        <v>3</v>
      </c>
      <c r="D14" s="253">
        <v>4</v>
      </c>
      <c r="E14" s="254"/>
      <c r="F14" s="253">
        <v>5</v>
      </c>
      <c r="G14" s="254"/>
      <c r="H14" s="103">
        <v>6</v>
      </c>
      <c r="I14" s="253">
        <v>7</v>
      </c>
      <c r="J14" s="254"/>
      <c r="K14" s="103">
        <v>8</v>
      </c>
      <c r="L14" s="103">
        <v>9</v>
      </c>
      <c r="M14" s="259">
        <v>10</v>
      </c>
      <c r="N14" s="238"/>
    </row>
    <row r="15" spans="1:14">
      <c r="A15" s="103">
        <v>1</v>
      </c>
      <c r="B15" s="67" t="s">
        <v>212</v>
      </c>
      <c r="C15" s="103">
        <v>8</v>
      </c>
      <c r="D15" s="231">
        <f>F15*C15+I15</f>
        <v>85307.92</v>
      </c>
      <c r="E15" s="232"/>
      <c r="F15" s="231">
        <v>10663.49</v>
      </c>
      <c r="G15" s="232"/>
      <c r="H15" s="68"/>
      <c r="I15" s="231"/>
      <c r="J15" s="232"/>
      <c r="K15" s="103"/>
      <c r="L15" s="103"/>
      <c r="M15" s="237">
        <f>D15*12-0.04</f>
        <v>1023695</v>
      </c>
      <c r="N15" s="258"/>
    </row>
    <row r="16" spans="1:14">
      <c r="A16" s="103">
        <v>2</v>
      </c>
      <c r="B16" s="67" t="s">
        <v>243</v>
      </c>
      <c r="C16" s="103">
        <v>1.5</v>
      </c>
      <c r="D16" s="231">
        <f>F16*C16+H16</f>
        <v>18195</v>
      </c>
      <c r="E16" s="232"/>
      <c r="F16" s="231">
        <v>4356</v>
      </c>
      <c r="G16" s="232"/>
      <c r="H16" s="68">
        <v>11661</v>
      </c>
      <c r="I16" s="231"/>
      <c r="J16" s="232"/>
      <c r="K16" s="103"/>
      <c r="L16" s="103"/>
      <c r="M16" s="237">
        <f>D16*12+0.04</f>
        <v>218340.04</v>
      </c>
      <c r="N16" s="258"/>
    </row>
    <row r="17" spans="1:14" ht="15" customHeight="1">
      <c r="A17" s="280" t="s">
        <v>67</v>
      </c>
      <c r="B17" s="281"/>
      <c r="C17" s="102" t="s">
        <v>4</v>
      </c>
      <c r="D17" s="234">
        <f>SUM(D15:E16)</f>
        <v>103502.92</v>
      </c>
      <c r="E17" s="275"/>
      <c r="F17" s="236" t="s">
        <v>4</v>
      </c>
      <c r="G17" s="235"/>
      <c r="H17" s="102" t="s">
        <v>4</v>
      </c>
      <c r="I17" s="236" t="s">
        <v>4</v>
      </c>
      <c r="J17" s="235"/>
      <c r="K17" s="102" t="s">
        <v>4</v>
      </c>
      <c r="L17" s="102" t="s">
        <v>4</v>
      </c>
      <c r="M17" s="237">
        <f>SUM(M15:N16)</f>
        <v>1242035.04</v>
      </c>
      <c r="N17" s="258"/>
    </row>
    <row r="18" spans="1:14" ht="15.6">
      <c r="A18" s="5"/>
    </row>
    <row r="19" spans="1:14" ht="15.6">
      <c r="A19" s="274" t="s">
        <v>188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</row>
    <row r="20" spans="1:14" ht="15.6">
      <c r="A20" s="5"/>
    </row>
    <row r="21" spans="1:14" ht="15" customHeight="1">
      <c r="A21" s="284" t="s">
        <v>50</v>
      </c>
      <c r="B21" s="284" t="s">
        <v>58</v>
      </c>
      <c r="C21" s="284" t="s">
        <v>59</v>
      </c>
      <c r="D21" s="247" t="s">
        <v>60</v>
      </c>
      <c r="E21" s="248"/>
      <c r="F21" s="248"/>
      <c r="G21" s="248"/>
      <c r="H21" s="248"/>
      <c r="I21" s="248"/>
      <c r="J21" s="249"/>
      <c r="K21" s="284" t="s">
        <v>61</v>
      </c>
      <c r="L21" s="284" t="s">
        <v>62</v>
      </c>
      <c r="M21" s="239" t="s">
        <v>235</v>
      </c>
      <c r="N21" s="241"/>
    </row>
    <row r="22" spans="1:14">
      <c r="A22" s="285"/>
      <c r="B22" s="285"/>
      <c r="C22" s="285"/>
      <c r="D22" s="239" t="s">
        <v>63</v>
      </c>
      <c r="E22" s="241"/>
      <c r="F22" s="247" t="s">
        <v>6</v>
      </c>
      <c r="G22" s="248"/>
      <c r="H22" s="248"/>
      <c r="I22" s="248"/>
      <c r="J22" s="249"/>
      <c r="K22" s="285"/>
      <c r="L22" s="285"/>
      <c r="M22" s="287"/>
      <c r="N22" s="288"/>
    </row>
    <row r="23" spans="1:14" ht="71.25" customHeight="1">
      <c r="A23" s="286"/>
      <c r="B23" s="286"/>
      <c r="C23" s="286"/>
      <c r="D23" s="289"/>
      <c r="E23" s="290"/>
      <c r="F23" s="247" t="s">
        <v>64</v>
      </c>
      <c r="G23" s="249"/>
      <c r="H23" s="106" t="s">
        <v>65</v>
      </c>
      <c r="I23" s="247" t="s">
        <v>66</v>
      </c>
      <c r="J23" s="249"/>
      <c r="K23" s="286"/>
      <c r="L23" s="286"/>
      <c r="M23" s="289"/>
      <c r="N23" s="290"/>
    </row>
    <row r="24" spans="1:14">
      <c r="A24" s="103">
        <v>1</v>
      </c>
      <c r="B24" s="103">
        <v>2</v>
      </c>
      <c r="C24" s="103">
        <v>3</v>
      </c>
      <c r="D24" s="253">
        <v>4</v>
      </c>
      <c r="E24" s="254"/>
      <c r="F24" s="253">
        <v>5</v>
      </c>
      <c r="G24" s="254"/>
      <c r="H24" s="103">
        <v>6</v>
      </c>
      <c r="I24" s="253">
        <v>7</v>
      </c>
      <c r="J24" s="254"/>
      <c r="K24" s="103">
        <v>8</v>
      </c>
      <c r="L24" s="103">
        <v>9</v>
      </c>
      <c r="M24" s="259">
        <v>10</v>
      </c>
      <c r="N24" s="238"/>
    </row>
    <row r="25" spans="1:14">
      <c r="A25" s="117">
        <v>1</v>
      </c>
      <c r="B25" s="67" t="s">
        <v>212</v>
      </c>
      <c r="C25" s="117">
        <v>7</v>
      </c>
      <c r="D25" s="231">
        <f>F25*C25+I25</f>
        <v>74644.429999999993</v>
      </c>
      <c r="E25" s="232"/>
      <c r="F25" s="231">
        <v>10663.49</v>
      </c>
      <c r="G25" s="232"/>
      <c r="H25" s="68"/>
      <c r="I25" s="231"/>
      <c r="J25" s="232"/>
      <c r="K25" s="103"/>
      <c r="L25" s="103"/>
      <c r="M25" s="237">
        <f>D25*12-0.04</f>
        <v>895733.11999999988</v>
      </c>
      <c r="N25" s="258"/>
    </row>
    <row r="26" spans="1:14">
      <c r="A26" s="117">
        <v>2</v>
      </c>
      <c r="B26" s="67" t="s">
        <v>243</v>
      </c>
      <c r="C26" s="117">
        <v>1.5</v>
      </c>
      <c r="D26" s="231">
        <f>F26*C26+H26</f>
        <v>18195</v>
      </c>
      <c r="E26" s="232"/>
      <c r="F26" s="231">
        <v>4356</v>
      </c>
      <c r="G26" s="232"/>
      <c r="H26" s="68">
        <v>11661</v>
      </c>
      <c r="I26" s="231"/>
      <c r="J26" s="232"/>
      <c r="K26" s="103"/>
      <c r="L26" s="103"/>
      <c r="M26" s="237">
        <f>D26*12+0.04</f>
        <v>218340.04</v>
      </c>
      <c r="N26" s="258"/>
    </row>
    <row r="27" spans="1:14">
      <c r="A27" s="280" t="s">
        <v>67</v>
      </c>
      <c r="B27" s="281"/>
      <c r="C27" s="102" t="s">
        <v>4</v>
      </c>
      <c r="D27" s="234">
        <f>SUM(D25:E26)</f>
        <v>92839.43</v>
      </c>
      <c r="E27" s="275"/>
      <c r="F27" s="236" t="s">
        <v>4</v>
      </c>
      <c r="G27" s="235"/>
      <c r="H27" s="102" t="s">
        <v>4</v>
      </c>
      <c r="I27" s="236" t="s">
        <v>4</v>
      </c>
      <c r="J27" s="235"/>
      <c r="K27" s="102" t="s">
        <v>4</v>
      </c>
      <c r="L27" s="102" t="s">
        <v>4</v>
      </c>
      <c r="M27" s="237">
        <v>1114073.1499999999</v>
      </c>
      <c r="N27" s="258"/>
    </row>
    <row r="28" spans="1:14">
      <c r="A28" s="32"/>
      <c r="B28" s="32"/>
      <c r="C28" s="38"/>
      <c r="D28" s="108"/>
      <c r="E28" s="108"/>
      <c r="F28" s="38"/>
      <c r="G28" s="38"/>
      <c r="H28" s="38"/>
      <c r="I28" s="38"/>
      <c r="J28" s="38"/>
      <c r="K28" s="38"/>
      <c r="L28" s="38"/>
      <c r="M28" s="110"/>
      <c r="N28" s="110"/>
    </row>
    <row r="29" spans="1:14" ht="15.6">
      <c r="A29" s="274" t="s">
        <v>189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</row>
    <row r="30" spans="1:14" ht="15.6">
      <c r="A30" s="5"/>
    </row>
    <row r="31" spans="1:14" ht="15" customHeight="1">
      <c r="A31" s="284" t="s">
        <v>50</v>
      </c>
      <c r="B31" s="284" t="s">
        <v>58</v>
      </c>
      <c r="C31" s="284" t="s">
        <v>59</v>
      </c>
      <c r="D31" s="247" t="s">
        <v>60</v>
      </c>
      <c r="E31" s="248"/>
      <c r="F31" s="248"/>
      <c r="G31" s="248"/>
      <c r="H31" s="248"/>
      <c r="I31" s="248"/>
      <c r="J31" s="249"/>
      <c r="K31" s="284" t="s">
        <v>61</v>
      </c>
      <c r="L31" s="284" t="s">
        <v>62</v>
      </c>
      <c r="M31" s="239" t="s">
        <v>235</v>
      </c>
      <c r="N31" s="241"/>
    </row>
    <row r="32" spans="1:14">
      <c r="A32" s="285"/>
      <c r="B32" s="285"/>
      <c r="C32" s="285"/>
      <c r="D32" s="239" t="s">
        <v>63</v>
      </c>
      <c r="E32" s="241"/>
      <c r="F32" s="247" t="s">
        <v>6</v>
      </c>
      <c r="G32" s="248"/>
      <c r="H32" s="248"/>
      <c r="I32" s="248"/>
      <c r="J32" s="249"/>
      <c r="K32" s="285"/>
      <c r="L32" s="285"/>
      <c r="M32" s="287"/>
      <c r="N32" s="288"/>
    </row>
    <row r="33" spans="1:14" ht="66">
      <c r="A33" s="286"/>
      <c r="B33" s="286"/>
      <c r="C33" s="286"/>
      <c r="D33" s="289"/>
      <c r="E33" s="290"/>
      <c r="F33" s="247" t="s">
        <v>64</v>
      </c>
      <c r="G33" s="249"/>
      <c r="H33" s="106" t="s">
        <v>65</v>
      </c>
      <c r="I33" s="247" t="s">
        <v>66</v>
      </c>
      <c r="J33" s="249"/>
      <c r="K33" s="286"/>
      <c r="L33" s="286"/>
      <c r="M33" s="289"/>
      <c r="N33" s="290"/>
    </row>
    <row r="34" spans="1:14">
      <c r="A34" s="103">
        <v>1</v>
      </c>
      <c r="B34" s="103">
        <v>2</v>
      </c>
      <c r="C34" s="103">
        <v>3</v>
      </c>
      <c r="D34" s="253">
        <v>4</v>
      </c>
      <c r="E34" s="254"/>
      <c r="F34" s="253">
        <v>5</v>
      </c>
      <c r="G34" s="254"/>
      <c r="H34" s="103">
        <v>6</v>
      </c>
      <c r="I34" s="253">
        <v>7</v>
      </c>
      <c r="J34" s="254"/>
      <c r="K34" s="103">
        <v>8</v>
      </c>
      <c r="L34" s="103">
        <v>9</v>
      </c>
      <c r="M34" s="259">
        <v>10</v>
      </c>
      <c r="N34" s="238"/>
    </row>
    <row r="35" spans="1:14">
      <c r="A35" s="117">
        <v>1</v>
      </c>
      <c r="B35" s="67" t="s">
        <v>212</v>
      </c>
      <c r="C35" s="117">
        <v>7</v>
      </c>
      <c r="D35" s="231">
        <f>F35*C35+I35</f>
        <v>74644.429999999993</v>
      </c>
      <c r="E35" s="232"/>
      <c r="F35" s="231">
        <v>10663.49</v>
      </c>
      <c r="G35" s="232"/>
      <c r="H35" s="68"/>
      <c r="I35" s="231"/>
      <c r="J35" s="232"/>
      <c r="K35" s="103"/>
      <c r="L35" s="103"/>
      <c r="M35" s="237">
        <f>D35*12-0.04</f>
        <v>895733.11999999988</v>
      </c>
      <c r="N35" s="258"/>
    </row>
    <row r="36" spans="1:14" ht="15" customHeight="1">
      <c r="A36" s="117">
        <v>2</v>
      </c>
      <c r="B36" s="67" t="s">
        <v>243</v>
      </c>
      <c r="C36" s="117">
        <v>1.5</v>
      </c>
      <c r="D36" s="231">
        <f>F36*C36+H36</f>
        <v>18195</v>
      </c>
      <c r="E36" s="232"/>
      <c r="F36" s="231">
        <v>4356</v>
      </c>
      <c r="G36" s="232"/>
      <c r="H36" s="68">
        <v>11661</v>
      </c>
      <c r="I36" s="231"/>
      <c r="J36" s="232"/>
      <c r="K36" s="103"/>
      <c r="L36" s="103"/>
      <c r="M36" s="237">
        <f>D36*12+0.04</f>
        <v>218340.04</v>
      </c>
      <c r="N36" s="258"/>
    </row>
    <row r="37" spans="1:14">
      <c r="A37" s="280" t="s">
        <v>67</v>
      </c>
      <c r="B37" s="281"/>
      <c r="C37" s="102" t="s">
        <v>4</v>
      </c>
      <c r="D37" s="234">
        <f>SUM(D35:E36)</f>
        <v>92839.43</v>
      </c>
      <c r="E37" s="275"/>
      <c r="F37" s="236" t="s">
        <v>4</v>
      </c>
      <c r="G37" s="235"/>
      <c r="H37" s="102" t="s">
        <v>4</v>
      </c>
      <c r="I37" s="236" t="s">
        <v>4</v>
      </c>
      <c r="J37" s="235"/>
      <c r="K37" s="102" t="s">
        <v>4</v>
      </c>
      <c r="L37" s="102" t="s">
        <v>4</v>
      </c>
      <c r="M37" s="237">
        <v>1114073.1499999999</v>
      </c>
      <c r="N37" s="258"/>
    </row>
    <row r="38" spans="1:14">
      <c r="A38" s="32"/>
      <c r="B38" s="32"/>
      <c r="C38" s="38"/>
      <c r="D38" s="108"/>
      <c r="E38" s="108"/>
      <c r="F38" s="38"/>
      <c r="G38" s="38"/>
      <c r="H38" s="38"/>
      <c r="I38" s="38"/>
      <c r="J38" s="38"/>
      <c r="K38" s="38"/>
      <c r="L38" s="38"/>
      <c r="M38" s="110"/>
      <c r="N38" s="110"/>
    </row>
    <row r="39" spans="1:14" ht="15.6">
      <c r="A39" s="274" t="s">
        <v>248</v>
      </c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</row>
    <row r="40" spans="1:14" ht="15.6">
      <c r="A40" s="9" t="s">
        <v>211</v>
      </c>
      <c r="B40" s="9"/>
      <c r="C40" s="65">
        <v>111</v>
      </c>
      <c r="D40" s="301" t="s">
        <v>258</v>
      </c>
      <c r="E40" s="301"/>
      <c r="F40" s="301"/>
      <c r="G40" s="301"/>
      <c r="H40" s="301"/>
    </row>
    <row r="41" spans="1:14" ht="26.4">
      <c r="A41" s="124" t="s">
        <v>50</v>
      </c>
      <c r="B41" s="124" t="s">
        <v>68</v>
      </c>
      <c r="C41" s="236" t="s">
        <v>199</v>
      </c>
      <c r="D41" s="262"/>
      <c r="E41" s="262"/>
      <c r="F41" s="235"/>
      <c r="G41" s="236" t="s">
        <v>200</v>
      </c>
      <c r="H41" s="262"/>
      <c r="I41" s="262"/>
      <c r="J41" s="235"/>
      <c r="K41" s="236" t="s">
        <v>201</v>
      </c>
      <c r="L41" s="262"/>
      <c r="M41" s="262"/>
      <c r="N41" s="235"/>
    </row>
    <row r="42" spans="1:14" ht="48">
      <c r="A42" s="124"/>
      <c r="B42" s="124"/>
      <c r="C42" s="101" t="s">
        <v>75</v>
      </c>
      <c r="D42" s="101" t="s">
        <v>76</v>
      </c>
      <c r="E42" s="101" t="s">
        <v>77</v>
      </c>
      <c r="F42" s="101" t="s">
        <v>72</v>
      </c>
      <c r="G42" s="101" t="s">
        <v>75</v>
      </c>
      <c r="H42" s="101" t="s">
        <v>76</v>
      </c>
      <c r="I42" s="101" t="s">
        <v>77</v>
      </c>
      <c r="J42" s="101" t="s">
        <v>78</v>
      </c>
      <c r="K42" s="101" t="s">
        <v>75</v>
      </c>
      <c r="L42" s="101" t="s">
        <v>76</v>
      </c>
      <c r="M42" s="101" t="s">
        <v>77</v>
      </c>
      <c r="N42" s="101" t="s">
        <v>74</v>
      </c>
    </row>
    <row r="43" spans="1:14">
      <c r="A43" s="127">
        <v>1</v>
      </c>
      <c r="B43" s="127">
        <v>2</v>
      </c>
      <c r="C43" s="127">
        <v>3</v>
      </c>
      <c r="D43" s="127">
        <v>4</v>
      </c>
      <c r="E43" s="127">
        <v>5</v>
      </c>
      <c r="F43" s="127">
        <v>6</v>
      </c>
      <c r="G43" s="127">
        <v>7</v>
      </c>
      <c r="H43" s="127">
        <v>8</v>
      </c>
      <c r="I43" s="127">
        <v>9</v>
      </c>
      <c r="J43" s="127">
        <v>10</v>
      </c>
      <c r="K43" s="127">
        <v>11</v>
      </c>
      <c r="L43" s="127">
        <v>12</v>
      </c>
      <c r="M43" s="127">
        <v>13</v>
      </c>
      <c r="N43" s="127">
        <v>14</v>
      </c>
    </row>
    <row r="44" spans="1:14" ht="60">
      <c r="A44" s="127">
        <v>1</v>
      </c>
      <c r="B44" s="127" t="s">
        <v>249</v>
      </c>
      <c r="C44" s="127"/>
      <c r="D44" s="127"/>
      <c r="E44" s="123"/>
      <c r="F44" s="123">
        <v>10000</v>
      </c>
      <c r="G44" s="127"/>
      <c r="H44" s="127"/>
      <c r="I44" s="123"/>
      <c r="J44" s="123"/>
      <c r="K44" s="127"/>
      <c r="L44" s="127"/>
      <c r="M44" s="123"/>
      <c r="N44" s="123"/>
    </row>
    <row r="45" spans="1:14">
      <c r="A45" s="125"/>
      <c r="B45" s="124" t="s">
        <v>67</v>
      </c>
      <c r="C45" s="124" t="s">
        <v>4</v>
      </c>
      <c r="D45" s="124" t="s">
        <v>4</v>
      </c>
      <c r="E45" s="124" t="s">
        <v>4</v>
      </c>
      <c r="F45" s="130">
        <f>SUM(F44:F44)</f>
        <v>10000</v>
      </c>
      <c r="G45" s="124" t="s">
        <v>4</v>
      </c>
      <c r="H45" s="124" t="s">
        <v>4</v>
      </c>
      <c r="I45" s="125" t="s">
        <v>4</v>
      </c>
      <c r="J45" s="69">
        <f>SUM(J44:J44)</f>
        <v>0</v>
      </c>
      <c r="K45" s="125" t="s">
        <v>4</v>
      </c>
      <c r="L45" s="125" t="s">
        <v>4</v>
      </c>
      <c r="M45" s="125" t="s">
        <v>4</v>
      </c>
      <c r="N45" s="69">
        <f>SUM(N44:N44)</f>
        <v>0</v>
      </c>
    </row>
    <row r="46" spans="1:14">
      <c r="A46" s="32"/>
      <c r="B46" s="32"/>
      <c r="C46" s="38"/>
      <c r="D46" s="108"/>
      <c r="E46" s="108"/>
      <c r="F46" s="38"/>
      <c r="G46" s="38"/>
      <c r="H46" s="38"/>
      <c r="I46" s="38"/>
      <c r="J46" s="38"/>
      <c r="K46" s="38"/>
      <c r="L46" s="38"/>
      <c r="M46" s="110"/>
      <c r="N46" s="110"/>
    </row>
    <row r="47" spans="1:14" ht="39" customHeight="1">
      <c r="A47" s="279" t="s">
        <v>219</v>
      </c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</row>
    <row r="48" spans="1:14" ht="15.6">
      <c r="A48" s="9" t="s">
        <v>211</v>
      </c>
      <c r="B48" s="9"/>
      <c r="C48" s="65">
        <v>119</v>
      </c>
      <c r="D48" s="301" t="s">
        <v>255</v>
      </c>
      <c r="E48" s="301"/>
      <c r="F48" s="301"/>
      <c r="G48" s="301"/>
    </row>
    <row r="49" spans="1:14">
      <c r="A49" s="261" t="s">
        <v>50</v>
      </c>
      <c r="B49" s="311" t="s">
        <v>79</v>
      </c>
      <c r="C49" s="312"/>
      <c r="D49" s="312"/>
      <c r="E49" s="312"/>
      <c r="F49" s="312"/>
      <c r="G49" s="312"/>
      <c r="H49" s="313"/>
      <c r="I49" s="261" t="s">
        <v>199</v>
      </c>
      <c r="J49" s="261"/>
      <c r="K49" s="261" t="s">
        <v>200</v>
      </c>
      <c r="L49" s="261"/>
      <c r="M49" s="261" t="s">
        <v>201</v>
      </c>
      <c r="N49" s="261"/>
    </row>
    <row r="50" spans="1:14" ht="66">
      <c r="A50" s="261"/>
      <c r="B50" s="314"/>
      <c r="C50" s="315"/>
      <c r="D50" s="315"/>
      <c r="E50" s="315"/>
      <c r="F50" s="315"/>
      <c r="G50" s="315"/>
      <c r="H50" s="316"/>
      <c r="I50" s="81" t="s">
        <v>81</v>
      </c>
      <c r="J50" s="81" t="s">
        <v>80</v>
      </c>
      <c r="K50" s="81" t="s">
        <v>81</v>
      </c>
      <c r="L50" s="81" t="s">
        <v>80</v>
      </c>
      <c r="M50" s="81" t="s">
        <v>81</v>
      </c>
      <c r="N50" s="81" t="s">
        <v>80</v>
      </c>
    </row>
    <row r="51" spans="1:14">
      <c r="A51" s="57">
        <v>1</v>
      </c>
      <c r="B51" s="253">
        <v>2</v>
      </c>
      <c r="C51" s="270"/>
      <c r="D51" s="270"/>
      <c r="E51" s="270"/>
      <c r="F51" s="270"/>
      <c r="G51" s="270"/>
      <c r="H51" s="254"/>
      <c r="I51" s="84">
        <v>3</v>
      </c>
      <c r="J51" s="84">
        <v>4</v>
      </c>
      <c r="K51" s="84">
        <v>5</v>
      </c>
      <c r="L51" s="84">
        <v>6</v>
      </c>
      <c r="M51" s="84">
        <v>7</v>
      </c>
      <c r="N51" s="84">
        <v>8</v>
      </c>
    </row>
    <row r="52" spans="1:14">
      <c r="A52" s="81">
        <v>1</v>
      </c>
      <c r="B52" s="297" t="s">
        <v>82</v>
      </c>
      <c r="C52" s="298"/>
      <c r="D52" s="298"/>
      <c r="E52" s="298"/>
      <c r="F52" s="298"/>
      <c r="G52" s="298"/>
      <c r="H52" s="299"/>
      <c r="I52" s="102" t="s">
        <v>4</v>
      </c>
      <c r="J52" s="104">
        <f>J53</f>
        <v>237329.70880000002</v>
      </c>
      <c r="K52" s="102"/>
      <c r="L52" s="104">
        <f>L53</f>
        <v>168091.15</v>
      </c>
      <c r="M52" s="102"/>
      <c r="N52" s="104">
        <f>N53</f>
        <v>171851.15</v>
      </c>
    </row>
    <row r="53" spans="1:14">
      <c r="A53" s="236" t="s">
        <v>83</v>
      </c>
      <c r="B53" s="305" t="s">
        <v>6</v>
      </c>
      <c r="C53" s="306"/>
      <c r="D53" s="306"/>
      <c r="E53" s="306"/>
      <c r="F53" s="306"/>
      <c r="G53" s="306"/>
      <c r="H53" s="307"/>
      <c r="I53" s="275">
        <v>1242035.04</v>
      </c>
      <c r="J53" s="276">
        <f>I53*22%-35918</f>
        <v>237329.70880000002</v>
      </c>
      <c r="K53" s="275">
        <v>1114073.1599999999</v>
      </c>
      <c r="L53" s="276">
        <v>168091.15</v>
      </c>
      <c r="M53" s="275">
        <v>1114073.1599999999</v>
      </c>
      <c r="N53" s="276">
        <v>171851.15</v>
      </c>
    </row>
    <row r="54" spans="1:14">
      <c r="A54" s="236"/>
      <c r="B54" s="317" t="s">
        <v>84</v>
      </c>
      <c r="C54" s="318"/>
      <c r="D54" s="318"/>
      <c r="E54" s="318"/>
      <c r="F54" s="318"/>
      <c r="G54" s="318"/>
      <c r="H54" s="319"/>
      <c r="I54" s="275"/>
      <c r="J54" s="276"/>
      <c r="K54" s="275"/>
      <c r="L54" s="276"/>
      <c r="M54" s="275"/>
      <c r="N54" s="276"/>
    </row>
    <row r="55" spans="1:14">
      <c r="A55" s="81" t="s">
        <v>51</v>
      </c>
      <c r="B55" s="297" t="s">
        <v>85</v>
      </c>
      <c r="C55" s="298"/>
      <c r="D55" s="298"/>
      <c r="E55" s="298"/>
      <c r="F55" s="298"/>
      <c r="G55" s="298"/>
      <c r="H55" s="299"/>
      <c r="I55" s="102"/>
      <c r="J55" s="102"/>
      <c r="K55" s="102"/>
      <c r="L55" s="102"/>
      <c r="M55" s="102"/>
      <c r="N55" s="102"/>
    </row>
    <row r="56" spans="1:14" ht="27.75" customHeight="1">
      <c r="A56" s="81" t="s">
        <v>52</v>
      </c>
      <c r="B56" s="302" t="s">
        <v>86</v>
      </c>
      <c r="C56" s="303"/>
      <c r="D56" s="303"/>
      <c r="E56" s="303"/>
      <c r="F56" s="303"/>
      <c r="G56" s="303"/>
      <c r="H56" s="304"/>
      <c r="I56" s="102"/>
      <c r="J56" s="102"/>
      <c r="K56" s="102"/>
      <c r="L56" s="102"/>
      <c r="M56" s="102"/>
      <c r="N56" s="102"/>
    </row>
    <row r="57" spans="1:14" ht="15" customHeight="1">
      <c r="A57" s="81">
        <v>2</v>
      </c>
      <c r="B57" s="297" t="s">
        <v>87</v>
      </c>
      <c r="C57" s="298"/>
      <c r="D57" s="298"/>
      <c r="E57" s="298"/>
      <c r="F57" s="298"/>
      <c r="G57" s="298"/>
      <c r="H57" s="299"/>
      <c r="I57" s="102" t="s">
        <v>4</v>
      </c>
      <c r="J57" s="104">
        <f>J58+J61+J64</f>
        <v>101846.87328</v>
      </c>
      <c r="K57" s="102"/>
      <c r="L57" s="104">
        <f>L58+L61+L64</f>
        <v>91353.999119999993</v>
      </c>
      <c r="M57" s="102"/>
      <c r="N57" s="104">
        <f>N58+N61+N64</f>
        <v>91353.999119999993</v>
      </c>
    </row>
    <row r="58" spans="1:14">
      <c r="A58" s="236" t="s">
        <v>88</v>
      </c>
      <c r="B58" s="305" t="s">
        <v>6</v>
      </c>
      <c r="C58" s="306"/>
      <c r="D58" s="306"/>
      <c r="E58" s="306"/>
      <c r="F58" s="306"/>
      <c r="G58" s="306"/>
      <c r="H58" s="307"/>
      <c r="I58" s="275">
        <v>1242035.04</v>
      </c>
      <c r="J58" s="276">
        <f>I58*2.9%</f>
        <v>36019.016159999999</v>
      </c>
      <c r="K58" s="275">
        <f>K53</f>
        <v>1114073.1599999999</v>
      </c>
      <c r="L58" s="276">
        <f>K58*2.9%</f>
        <v>32308.121639999994</v>
      </c>
      <c r="M58" s="275">
        <v>1114073.1599999999</v>
      </c>
      <c r="N58" s="276">
        <f>M58*2.9%</f>
        <v>32308.121639999994</v>
      </c>
    </row>
    <row r="59" spans="1:14" ht="27.75" customHeight="1">
      <c r="A59" s="236"/>
      <c r="B59" s="308" t="s">
        <v>89</v>
      </c>
      <c r="C59" s="309"/>
      <c r="D59" s="309"/>
      <c r="E59" s="309"/>
      <c r="F59" s="309"/>
      <c r="G59" s="309"/>
      <c r="H59" s="310"/>
      <c r="I59" s="275"/>
      <c r="J59" s="276"/>
      <c r="K59" s="275"/>
      <c r="L59" s="276"/>
      <c r="M59" s="275"/>
      <c r="N59" s="276"/>
    </row>
    <row r="60" spans="1:14" ht="28.5" customHeight="1">
      <c r="A60" s="73" t="s">
        <v>90</v>
      </c>
      <c r="B60" s="302" t="s">
        <v>91</v>
      </c>
      <c r="C60" s="303"/>
      <c r="D60" s="303"/>
      <c r="E60" s="303"/>
      <c r="F60" s="303"/>
      <c r="G60" s="303"/>
      <c r="H60" s="304"/>
      <c r="I60" s="102"/>
      <c r="J60" s="102"/>
      <c r="K60" s="102"/>
      <c r="L60" s="102"/>
      <c r="M60" s="102"/>
      <c r="N60" s="102"/>
    </row>
    <row r="61" spans="1:14" ht="28.5" customHeight="1">
      <c r="A61" s="73" t="s">
        <v>92</v>
      </c>
      <c r="B61" s="302" t="s">
        <v>93</v>
      </c>
      <c r="C61" s="303"/>
      <c r="D61" s="303"/>
      <c r="E61" s="303"/>
      <c r="F61" s="303"/>
      <c r="G61" s="303"/>
      <c r="H61" s="304"/>
      <c r="I61" s="104">
        <v>1242035.04</v>
      </c>
      <c r="J61" s="104">
        <f>I61*0.2%</f>
        <v>2484.07008</v>
      </c>
      <c r="K61" s="104">
        <v>1114073.1599999999</v>
      </c>
      <c r="L61" s="104">
        <f>K61*0.2%</f>
        <v>2228.1463199999998</v>
      </c>
      <c r="M61" s="104">
        <f>M58</f>
        <v>1114073.1599999999</v>
      </c>
      <c r="N61" s="104">
        <f>M61*0.2%</f>
        <v>2228.1463199999998</v>
      </c>
    </row>
    <row r="62" spans="1:14" ht="28.5" customHeight="1">
      <c r="A62" s="73" t="s">
        <v>232</v>
      </c>
      <c r="B62" s="320" t="s">
        <v>191</v>
      </c>
      <c r="C62" s="321"/>
      <c r="D62" s="321"/>
      <c r="E62" s="321"/>
      <c r="F62" s="321"/>
      <c r="G62" s="321"/>
      <c r="H62" s="322"/>
      <c r="I62" s="102"/>
      <c r="J62" s="104"/>
      <c r="K62" s="104"/>
      <c r="L62" s="104"/>
      <c r="M62" s="104"/>
      <c r="N62" s="104"/>
    </row>
    <row r="63" spans="1:14" ht="28.5" customHeight="1">
      <c r="A63" s="73" t="s">
        <v>233</v>
      </c>
      <c r="B63" s="320" t="s">
        <v>191</v>
      </c>
      <c r="C63" s="321"/>
      <c r="D63" s="321"/>
      <c r="E63" s="321"/>
      <c r="F63" s="321"/>
      <c r="G63" s="321"/>
      <c r="H63" s="322"/>
      <c r="I63" s="102"/>
      <c r="J63" s="104"/>
      <c r="K63" s="104"/>
      <c r="L63" s="104"/>
      <c r="M63" s="104"/>
      <c r="N63" s="104"/>
    </row>
    <row r="64" spans="1:14" ht="28.5" customHeight="1">
      <c r="A64" s="73">
        <v>3</v>
      </c>
      <c r="B64" s="297" t="s">
        <v>94</v>
      </c>
      <c r="C64" s="298"/>
      <c r="D64" s="298"/>
      <c r="E64" s="298"/>
      <c r="F64" s="298"/>
      <c r="G64" s="298"/>
      <c r="H64" s="299"/>
      <c r="I64" s="104">
        <v>1242035.04</v>
      </c>
      <c r="J64" s="104">
        <f>I64*5.1%</f>
        <v>63343.787039999996</v>
      </c>
      <c r="K64" s="104">
        <v>1114073.1599999999</v>
      </c>
      <c r="L64" s="104">
        <f>K64*5.1%</f>
        <v>56817.731159999988</v>
      </c>
      <c r="M64" s="104">
        <f>M61</f>
        <v>1114073.1599999999</v>
      </c>
      <c r="N64" s="104">
        <f>M64*5.1%</f>
        <v>56817.731159999988</v>
      </c>
    </row>
    <row r="65" spans="1:14">
      <c r="A65" s="56"/>
      <c r="B65" s="297" t="s">
        <v>67</v>
      </c>
      <c r="C65" s="298"/>
      <c r="D65" s="298"/>
      <c r="E65" s="298"/>
      <c r="F65" s="298"/>
      <c r="G65" s="298"/>
      <c r="H65" s="299"/>
      <c r="I65" s="102" t="s">
        <v>4</v>
      </c>
      <c r="J65" s="104">
        <f>J52+J57</f>
        <v>339176.58208000002</v>
      </c>
      <c r="K65" s="102"/>
      <c r="L65" s="104">
        <f>L52+L57</f>
        <v>259445.14911999999</v>
      </c>
      <c r="M65" s="102"/>
      <c r="N65" s="104">
        <f>N52+N57</f>
        <v>263205.14911999996</v>
      </c>
    </row>
    <row r="66" spans="1:14">
      <c r="A66" s="4"/>
    </row>
    <row r="67" spans="1:14" ht="53.25" customHeight="1">
      <c r="A67" s="263" t="s">
        <v>95</v>
      </c>
      <c r="B67" s="263"/>
      <c r="C67" s="263"/>
      <c r="D67" s="263"/>
      <c r="E67" s="263"/>
      <c r="F67" s="263"/>
      <c r="G67" s="263"/>
      <c r="H67" s="263"/>
      <c r="I67" s="263"/>
      <c r="J67" s="263"/>
      <c r="K67" s="263"/>
      <c r="L67" s="263"/>
      <c r="M67" s="263"/>
      <c r="N67" s="263"/>
    </row>
    <row r="68" spans="1:14" ht="15.6">
      <c r="A68" s="274" t="s">
        <v>226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</row>
    <row r="69" spans="1:14" ht="15.6">
      <c r="A69" s="9" t="s">
        <v>222</v>
      </c>
      <c r="B69" s="36"/>
      <c r="C69" s="129">
        <v>244</v>
      </c>
      <c r="D69" s="301"/>
      <c r="E69" s="301"/>
      <c r="F69" s="301"/>
    </row>
    <row r="70" spans="1:14">
      <c r="A70" s="261" t="s">
        <v>50</v>
      </c>
      <c r="B70" s="261" t="s">
        <v>68</v>
      </c>
      <c r="C70" s="261" t="s">
        <v>199</v>
      </c>
      <c r="D70" s="261"/>
      <c r="E70" s="261"/>
      <c r="F70" s="261"/>
      <c r="G70" s="261" t="s">
        <v>200</v>
      </c>
      <c r="H70" s="261"/>
      <c r="I70" s="261"/>
      <c r="J70" s="261"/>
      <c r="K70" s="261" t="s">
        <v>201</v>
      </c>
      <c r="L70" s="261"/>
      <c r="M70" s="261"/>
      <c r="N70" s="261"/>
    </row>
    <row r="71" spans="1:14" ht="36">
      <c r="A71" s="261"/>
      <c r="B71" s="261"/>
      <c r="C71" s="109" t="s">
        <v>114</v>
      </c>
      <c r="D71" s="109" t="s">
        <v>115</v>
      </c>
      <c r="E71" s="109" t="s">
        <v>116</v>
      </c>
      <c r="F71" s="109" t="s">
        <v>117</v>
      </c>
      <c r="G71" s="109" t="s">
        <v>114</v>
      </c>
      <c r="H71" s="109" t="s">
        <v>115</v>
      </c>
      <c r="I71" s="109" t="s">
        <v>116</v>
      </c>
      <c r="J71" s="109" t="s">
        <v>118</v>
      </c>
      <c r="K71" s="109" t="s">
        <v>114</v>
      </c>
      <c r="L71" s="109" t="s">
        <v>115</v>
      </c>
      <c r="M71" s="109" t="s">
        <v>116</v>
      </c>
      <c r="N71" s="109" t="s">
        <v>119</v>
      </c>
    </row>
    <row r="72" spans="1:14">
      <c r="A72" s="57">
        <v>1</v>
      </c>
      <c r="B72" s="57">
        <v>2</v>
      </c>
      <c r="C72" s="57">
        <v>3</v>
      </c>
      <c r="D72" s="57">
        <v>4</v>
      </c>
      <c r="E72" s="57">
        <v>5</v>
      </c>
      <c r="F72" s="57">
        <v>6</v>
      </c>
      <c r="G72" s="57">
        <v>7</v>
      </c>
      <c r="H72" s="57">
        <v>8</v>
      </c>
      <c r="I72" s="57">
        <v>9</v>
      </c>
      <c r="J72" s="57">
        <v>10</v>
      </c>
      <c r="K72" s="57">
        <v>11</v>
      </c>
      <c r="L72" s="57">
        <v>12</v>
      </c>
      <c r="M72" s="57">
        <v>13</v>
      </c>
      <c r="N72" s="57">
        <v>14</v>
      </c>
    </row>
    <row r="73" spans="1:14">
      <c r="A73" s="57">
        <v>1</v>
      </c>
      <c r="B73" s="73" t="s">
        <v>225</v>
      </c>
      <c r="C73" s="74">
        <v>37</v>
      </c>
      <c r="D73" s="55">
        <v>46.45</v>
      </c>
      <c r="E73" s="55"/>
      <c r="F73" s="61">
        <v>1739.2</v>
      </c>
      <c r="G73" s="74">
        <v>37</v>
      </c>
      <c r="H73" s="55">
        <v>46.45</v>
      </c>
      <c r="I73" s="55"/>
      <c r="J73" s="61">
        <v>1739.2</v>
      </c>
      <c r="K73" s="74">
        <v>33</v>
      </c>
      <c r="L73" s="55">
        <v>46.45</v>
      </c>
      <c r="M73" s="55"/>
      <c r="N73" s="61">
        <v>1519.2</v>
      </c>
    </row>
    <row r="74" spans="1:14">
      <c r="A74" s="55">
        <v>2</v>
      </c>
      <c r="B74" s="73" t="s">
        <v>223</v>
      </c>
      <c r="C74" s="74">
        <v>61</v>
      </c>
      <c r="D74" s="55">
        <v>1698.55</v>
      </c>
      <c r="E74" s="55"/>
      <c r="F74" s="61">
        <v>103626.1</v>
      </c>
      <c r="G74" s="74">
        <v>61</v>
      </c>
      <c r="H74" s="131">
        <v>1698.55</v>
      </c>
      <c r="I74" s="131"/>
      <c r="J74" s="132">
        <v>103626.1</v>
      </c>
      <c r="K74" s="74">
        <v>59.3</v>
      </c>
      <c r="L74" s="55">
        <v>1698.55</v>
      </c>
      <c r="M74" s="55"/>
      <c r="N74" s="61">
        <v>100766.1</v>
      </c>
    </row>
    <row r="75" spans="1:14">
      <c r="A75" s="125">
        <v>3</v>
      </c>
      <c r="B75" s="73" t="s">
        <v>224</v>
      </c>
      <c r="C75" s="74">
        <v>2535</v>
      </c>
      <c r="D75" s="125">
        <v>8.3308</v>
      </c>
      <c r="E75" s="125"/>
      <c r="F75" s="126">
        <v>24049.53</v>
      </c>
      <c r="G75" s="74">
        <v>2535</v>
      </c>
      <c r="H75" s="125">
        <v>8.3308</v>
      </c>
      <c r="I75" s="125"/>
      <c r="J75" s="126">
        <v>21116.400000000001</v>
      </c>
      <c r="K75" s="74">
        <v>2453</v>
      </c>
      <c r="L75" s="131">
        <v>8.3308</v>
      </c>
      <c r="M75" s="131"/>
      <c r="N75" s="132">
        <v>20436.400000000001</v>
      </c>
    </row>
    <row r="76" spans="1:14">
      <c r="A76" s="55"/>
      <c r="B76" s="56" t="s">
        <v>67</v>
      </c>
      <c r="C76" s="55" t="s">
        <v>4</v>
      </c>
      <c r="D76" s="55" t="s">
        <v>4</v>
      </c>
      <c r="E76" s="55" t="s">
        <v>4</v>
      </c>
      <c r="F76" s="61">
        <f>SUM(F73:F75)</f>
        <v>129414.83</v>
      </c>
      <c r="G76" s="55" t="s">
        <v>4</v>
      </c>
      <c r="H76" s="55" t="s">
        <v>4</v>
      </c>
      <c r="I76" s="55" t="s">
        <v>4</v>
      </c>
      <c r="J76" s="61">
        <f>SUM(J73:J75)</f>
        <v>126481.70000000001</v>
      </c>
      <c r="K76" s="55" t="s">
        <v>4</v>
      </c>
      <c r="L76" s="55" t="s">
        <v>4</v>
      </c>
      <c r="M76" s="55" t="s">
        <v>4</v>
      </c>
      <c r="N76" s="61">
        <f>SUM(N73:N75)</f>
        <v>122721.70000000001</v>
      </c>
    </row>
    <row r="77" spans="1:14">
      <c r="A77" s="38"/>
      <c r="B77" s="32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</row>
    <row r="78" spans="1:14">
      <c r="A78" s="38"/>
      <c r="B78" s="32"/>
      <c r="C78" s="32"/>
      <c r="D78" s="32"/>
      <c r="E78" s="32"/>
      <c r="F78" s="32"/>
      <c r="G78" s="32"/>
      <c r="H78" s="32"/>
      <c r="I78" s="38"/>
      <c r="J78" s="108"/>
      <c r="K78" s="38"/>
      <c r="L78" s="108"/>
      <c r="M78" s="38"/>
      <c r="N78" s="108"/>
    </row>
    <row r="79" spans="1:14">
      <c r="A79" s="4"/>
      <c r="L79" s="60"/>
    </row>
    <row r="80" spans="1:14" ht="15.6">
      <c r="A80" s="260" t="s">
        <v>263</v>
      </c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</row>
    <row r="81" spans="1:14" ht="15.6">
      <c r="A81" s="9" t="s">
        <v>222</v>
      </c>
      <c r="B81" s="36"/>
      <c r="C81" s="129">
        <v>244</v>
      </c>
      <c r="D81" s="301" t="s">
        <v>256</v>
      </c>
      <c r="E81" s="301"/>
      <c r="F81" s="301"/>
      <c r="G81" s="301"/>
    </row>
    <row r="82" spans="1:14">
      <c r="A82" s="261" t="s">
        <v>50</v>
      </c>
      <c r="B82" s="264" t="s">
        <v>68</v>
      </c>
      <c r="C82" s="265"/>
      <c r="D82" s="265"/>
      <c r="E82" s="266"/>
      <c r="F82" s="261" t="s">
        <v>199</v>
      </c>
      <c r="G82" s="261"/>
      <c r="H82" s="261"/>
      <c r="I82" s="236" t="s">
        <v>200</v>
      </c>
      <c r="J82" s="262"/>
      <c r="K82" s="235"/>
      <c r="L82" s="236" t="s">
        <v>201</v>
      </c>
      <c r="M82" s="262"/>
      <c r="N82" s="235"/>
    </row>
    <row r="83" spans="1:14" ht="39.6">
      <c r="A83" s="261"/>
      <c r="B83" s="267"/>
      <c r="C83" s="268"/>
      <c r="D83" s="268"/>
      <c r="E83" s="269"/>
      <c r="F83" s="106" t="s">
        <v>120</v>
      </c>
      <c r="G83" s="106" t="s">
        <v>127</v>
      </c>
      <c r="H83" s="106" t="s">
        <v>128</v>
      </c>
      <c r="I83" s="106" t="s">
        <v>120</v>
      </c>
      <c r="J83" s="106" t="s">
        <v>127</v>
      </c>
      <c r="K83" s="106" t="s">
        <v>129</v>
      </c>
      <c r="L83" s="106" t="s">
        <v>120</v>
      </c>
      <c r="M83" s="106" t="s">
        <v>127</v>
      </c>
      <c r="N83" s="106" t="s">
        <v>130</v>
      </c>
    </row>
    <row r="84" spans="1:14">
      <c r="A84" s="57">
        <v>1</v>
      </c>
      <c r="B84" s="253">
        <v>2</v>
      </c>
      <c r="C84" s="270"/>
      <c r="D84" s="270"/>
      <c r="E84" s="254"/>
      <c r="F84" s="103">
        <v>3</v>
      </c>
      <c r="G84" s="103">
        <v>4</v>
      </c>
      <c r="H84" s="103">
        <v>5</v>
      </c>
      <c r="I84" s="103">
        <v>6</v>
      </c>
      <c r="J84" s="103">
        <v>7</v>
      </c>
      <c r="K84" s="103">
        <v>8</v>
      </c>
      <c r="L84" s="103">
        <v>9</v>
      </c>
      <c r="M84" s="103">
        <v>10</v>
      </c>
      <c r="N84" s="103">
        <v>11</v>
      </c>
    </row>
    <row r="85" spans="1:14" ht="15" customHeight="1">
      <c r="A85" s="133">
        <v>1</v>
      </c>
      <c r="B85" s="323" t="s">
        <v>228</v>
      </c>
      <c r="C85" s="324"/>
      <c r="D85" s="324"/>
      <c r="E85" s="325"/>
      <c r="F85" s="133">
        <v>100</v>
      </c>
      <c r="G85" s="134">
        <f>H85/F85</f>
        <v>54.8566</v>
      </c>
      <c r="H85" s="135">
        <v>5485.66</v>
      </c>
      <c r="I85" s="133"/>
      <c r="J85" s="134"/>
      <c r="K85" s="135"/>
      <c r="L85" s="133"/>
      <c r="M85" s="134"/>
      <c r="N85" s="135"/>
    </row>
    <row r="86" spans="1:14" ht="15" customHeight="1">
      <c r="A86" s="55"/>
      <c r="B86" s="297"/>
      <c r="C86" s="298"/>
      <c r="D86" s="298"/>
      <c r="E86" s="299"/>
      <c r="F86" s="102"/>
      <c r="G86" s="69"/>
      <c r="H86" s="104"/>
      <c r="I86" s="102"/>
      <c r="J86" s="69"/>
      <c r="K86" s="104"/>
      <c r="L86" s="102"/>
      <c r="M86" s="69"/>
      <c r="N86" s="104"/>
    </row>
    <row r="87" spans="1:14">
      <c r="A87" s="55"/>
      <c r="B87" s="280" t="s">
        <v>67</v>
      </c>
      <c r="C87" s="294"/>
      <c r="D87" s="294"/>
      <c r="E87" s="281"/>
      <c r="F87" s="102" t="s">
        <v>4</v>
      </c>
      <c r="G87" s="102" t="s">
        <v>4</v>
      </c>
      <c r="H87" s="104">
        <f>SUM(H85:H86)</f>
        <v>5485.66</v>
      </c>
      <c r="I87" s="102" t="s">
        <v>4</v>
      </c>
      <c r="J87" s="102" t="s">
        <v>4</v>
      </c>
      <c r="K87" s="104">
        <f>SUM(K85:K86)</f>
        <v>0</v>
      </c>
      <c r="L87" s="102" t="s">
        <v>4</v>
      </c>
      <c r="M87" s="102" t="s">
        <v>4</v>
      </c>
      <c r="N87" s="104">
        <f>SUM(N85:N86)</f>
        <v>0</v>
      </c>
    </row>
  </sheetData>
  <mergeCells count="153">
    <mergeCell ref="B84:E84"/>
    <mergeCell ref="B85:E85"/>
    <mergeCell ref="B86:E86"/>
    <mergeCell ref="B87:E87"/>
    <mergeCell ref="A80:N80"/>
    <mergeCell ref="A82:A83"/>
    <mergeCell ref="F82:H82"/>
    <mergeCell ref="I82:K82"/>
    <mergeCell ref="L82:N82"/>
    <mergeCell ref="B82:E83"/>
    <mergeCell ref="D81:G81"/>
    <mergeCell ref="A68:N68"/>
    <mergeCell ref="A70:A71"/>
    <mergeCell ref="B70:B71"/>
    <mergeCell ref="C70:F70"/>
    <mergeCell ref="G70:J70"/>
    <mergeCell ref="B60:H60"/>
    <mergeCell ref="B61:H61"/>
    <mergeCell ref="B62:H62"/>
    <mergeCell ref="B63:H63"/>
    <mergeCell ref="B64:H64"/>
    <mergeCell ref="B65:H65"/>
    <mergeCell ref="K70:N70"/>
    <mergeCell ref="D69:F69"/>
    <mergeCell ref="D21:J21"/>
    <mergeCell ref="K21:K23"/>
    <mergeCell ref="L21:L23"/>
    <mergeCell ref="M21:N23"/>
    <mergeCell ref="D22:E23"/>
    <mergeCell ref="F22:J22"/>
    <mergeCell ref="A27:B27"/>
    <mergeCell ref="D27:E27"/>
    <mergeCell ref="F27:G27"/>
    <mergeCell ref="I27:J27"/>
    <mergeCell ref="M27:N27"/>
    <mergeCell ref="D25:E25"/>
    <mergeCell ref="F25:G25"/>
    <mergeCell ref="I25:J25"/>
    <mergeCell ref="M25:N25"/>
    <mergeCell ref="D26:E26"/>
    <mergeCell ref="F26:G26"/>
    <mergeCell ref="I26:J26"/>
    <mergeCell ref="M26:N26"/>
    <mergeCell ref="B54:H54"/>
    <mergeCell ref="D15:E15"/>
    <mergeCell ref="F15:G15"/>
    <mergeCell ref="I15:J15"/>
    <mergeCell ref="M15:N15"/>
    <mergeCell ref="D16:E16"/>
    <mergeCell ref="F16:G16"/>
    <mergeCell ref="I16:J16"/>
    <mergeCell ref="M16:N16"/>
    <mergeCell ref="D24:E24"/>
    <mergeCell ref="F24:G24"/>
    <mergeCell ref="A19:N19"/>
    <mergeCell ref="I24:J24"/>
    <mergeCell ref="M24:N24"/>
    <mergeCell ref="F23:G23"/>
    <mergeCell ref="I23:J23"/>
    <mergeCell ref="A17:B17"/>
    <mergeCell ref="D17:E17"/>
    <mergeCell ref="F17:G17"/>
    <mergeCell ref="I17:J17"/>
    <mergeCell ref="M17:N17"/>
    <mergeCell ref="A21:A23"/>
    <mergeCell ref="B21:B23"/>
    <mergeCell ref="C21:C23"/>
    <mergeCell ref="B55:H55"/>
    <mergeCell ref="A67:N67"/>
    <mergeCell ref="M58:M59"/>
    <mergeCell ref="L53:L54"/>
    <mergeCell ref="M53:M54"/>
    <mergeCell ref="A47:N47"/>
    <mergeCell ref="B56:H56"/>
    <mergeCell ref="B57:H57"/>
    <mergeCell ref="B58:H58"/>
    <mergeCell ref="B59:H59"/>
    <mergeCell ref="A58:A59"/>
    <mergeCell ref="A53:A54"/>
    <mergeCell ref="I53:I54"/>
    <mergeCell ref="J53:J54"/>
    <mergeCell ref="K53:K54"/>
    <mergeCell ref="D48:G48"/>
    <mergeCell ref="A49:A50"/>
    <mergeCell ref="I49:J49"/>
    <mergeCell ref="K49:L49"/>
    <mergeCell ref="M49:N49"/>
    <mergeCell ref="B49:H50"/>
    <mergeCell ref="B51:H51"/>
    <mergeCell ref="B52:H52"/>
    <mergeCell ref="B53:H53"/>
    <mergeCell ref="A31:A33"/>
    <mergeCell ref="B31:B33"/>
    <mergeCell ref="C31:C33"/>
    <mergeCell ref="D31:J31"/>
    <mergeCell ref="K31:K33"/>
    <mergeCell ref="L31:L33"/>
    <mergeCell ref="M31:N33"/>
    <mergeCell ref="D32:E33"/>
    <mergeCell ref="F32:J32"/>
    <mergeCell ref="F33:G33"/>
    <mergeCell ref="I33:J33"/>
    <mergeCell ref="F36:G36"/>
    <mergeCell ref="I36:J36"/>
    <mergeCell ref="M36:N36"/>
    <mergeCell ref="D40:H40"/>
    <mergeCell ref="A37:B37"/>
    <mergeCell ref="D37:E37"/>
    <mergeCell ref="F37:G37"/>
    <mergeCell ref="I37:J37"/>
    <mergeCell ref="M37:N37"/>
    <mergeCell ref="A1:N1"/>
    <mergeCell ref="A2:N2"/>
    <mergeCell ref="A3:N3"/>
    <mergeCell ref="A4:N4"/>
    <mergeCell ref="A7:N7"/>
    <mergeCell ref="A9:N9"/>
    <mergeCell ref="A11:A13"/>
    <mergeCell ref="B11:B13"/>
    <mergeCell ref="C11:C13"/>
    <mergeCell ref="D11:J11"/>
    <mergeCell ref="K11:K13"/>
    <mergeCell ref="L11:L13"/>
    <mergeCell ref="M11:N13"/>
    <mergeCell ref="D12:E13"/>
    <mergeCell ref="F12:J12"/>
    <mergeCell ref="F13:G13"/>
    <mergeCell ref="I13:J13"/>
    <mergeCell ref="E6:I6"/>
    <mergeCell ref="N58:N59"/>
    <mergeCell ref="N53:N54"/>
    <mergeCell ref="I58:I59"/>
    <mergeCell ref="J58:J59"/>
    <mergeCell ref="K58:K59"/>
    <mergeCell ref="L58:L59"/>
    <mergeCell ref="D14:E14"/>
    <mergeCell ref="F14:G14"/>
    <mergeCell ref="I14:J14"/>
    <mergeCell ref="M14:N14"/>
    <mergeCell ref="D35:E35"/>
    <mergeCell ref="A29:N29"/>
    <mergeCell ref="A39:N39"/>
    <mergeCell ref="C41:F41"/>
    <mergeCell ref="G41:J41"/>
    <mergeCell ref="K41:N41"/>
    <mergeCell ref="D34:E34"/>
    <mergeCell ref="F34:G34"/>
    <mergeCell ref="I34:J34"/>
    <mergeCell ref="D36:E36"/>
    <mergeCell ref="M34:N34"/>
    <mergeCell ref="F35:G35"/>
    <mergeCell ref="I35:J35"/>
    <mergeCell ref="M35:N35"/>
  </mergeCells>
  <hyperlinks>
    <hyperlink ref="A67" r:id="rId1" tooltip="Федеральный закон от 22.12.2005 N 179-ФЗ (с изм. от 14.12.2015) &quot;О страховых тарифах на обязательное социальное страхование от несчастных случаев на производстве и профессиональных заболеваний на 2006 год&quot;_x000b_{КонсультантПлюс}" display="consultantplus://offline/ref=84B3FE470DF1F7A045C531BC57FC1472EFE2518A958C5845697AB1C2v2t1H"/>
  </hyperlinks>
  <pageMargins left="0.70866141732283472" right="0.51181102362204722" top="0.55000000000000004" bottom="0.74803149606299213" header="0.31496062992125984" footer="0.31496062992125984"/>
  <pageSetup paperSize="9" scale="80" orientation="landscape" verticalDpi="0" r:id="rId2"/>
  <rowBreaks count="2" manualBreakCount="2">
    <brk id="28" max="13" man="1"/>
    <brk id="67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O115"/>
  <sheetViews>
    <sheetView topLeftCell="A82" workbookViewId="0">
      <selection activeCell="I105" sqref="I105"/>
    </sheetView>
  </sheetViews>
  <sheetFormatPr defaultRowHeight="14.4"/>
  <cols>
    <col min="2" max="2" width="20.21875" customWidth="1"/>
    <col min="6" max="6" width="10.44140625" customWidth="1"/>
    <col min="7" max="7" width="11.6640625" customWidth="1"/>
    <col min="8" max="8" width="10.109375" customWidth="1"/>
    <col min="10" max="10" width="11.109375" customWidth="1"/>
    <col min="11" max="11" width="10.109375" customWidth="1"/>
    <col min="12" max="12" width="10.21875" customWidth="1"/>
    <col min="14" max="14" width="10.6640625" customWidth="1"/>
  </cols>
  <sheetData>
    <row r="1" spans="1:14" ht="18">
      <c r="A1" s="282" t="s">
        <v>55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</row>
    <row r="2" spans="1:14" ht="18">
      <c r="A2" s="282" t="s">
        <v>56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1:14" ht="18">
      <c r="A3" s="282" t="s">
        <v>57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</row>
    <row r="4" spans="1:14" ht="18">
      <c r="A4" s="283" t="s">
        <v>236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</row>
    <row r="5" spans="1:14">
      <c r="A5" s="32"/>
      <c r="B5" s="32"/>
      <c r="C5" s="38"/>
      <c r="D5" s="108"/>
      <c r="E5" s="108"/>
      <c r="F5" s="38"/>
      <c r="G5" s="38"/>
      <c r="H5" s="38"/>
      <c r="I5" s="38"/>
      <c r="J5" s="38"/>
      <c r="K5" s="38"/>
      <c r="L5" s="38"/>
      <c r="M5" s="110"/>
      <c r="N5" s="110"/>
    </row>
    <row r="6" spans="1:14" ht="15.6">
      <c r="A6" s="274" t="s">
        <v>237</v>
      </c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</row>
    <row r="7" spans="1:14" ht="15.6">
      <c r="A7" s="9" t="s">
        <v>211</v>
      </c>
      <c r="B7" s="9"/>
      <c r="C7" s="65">
        <v>112</v>
      </c>
      <c r="D7" s="301" t="s">
        <v>266</v>
      </c>
      <c r="E7" s="301"/>
      <c r="F7" s="301"/>
      <c r="G7" s="301"/>
      <c r="H7" s="301"/>
    </row>
    <row r="8" spans="1:14">
      <c r="A8" s="329" t="s">
        <v>50</v>
      </c>
      <c r="B8" s="329" t="s">
        <v>68</v>
      </c>
      <c r="C8" s="236" t="s">
        <v>199</v>
      </c>
      <c r="D8" s="262"/>
      <c r="E8" s="262"/>
      <c r="F8" s="235"/>
      <c r="G8" s="236" t="s">
        <v>200</v>
      </c>
      <c r="H8" s="262"/>
      <c r="I8" s="262"/>
      <c r="J8" s="235"/>
      <c r="K8" s="236" t="s">
        <v>201</v>
      </c>
      <c r="L8" s="262"/>
      <c r="M8" s="262"/>
      <c r="N8" s="235"/>
    </row>
    <row r="9" spans="1:14" ht="72">
      <c r="A9" s="330"/>
      <c r="B9" s="330"/>
      <c r="C9" s="109" t="s">
        <v>69</v>
      </c>
      <c r="D9" s="109" t="s">
        <v>70</v>
      </c>
      <c r="E9" s="109" t="s">
        <v>71</v>
      </c>
      <c r="F9" s="109" t="s">
        <v>72</v>
      </c>
      <c r="G9" s="109" t="s">
        <v>69</v>
      </c>
      <c r="H9" s="109" t="s">
        <v>70</v>
      </c>
      <c r="I9" s="109" t="s">
        <v>71</v>
      </c>
      <c r="J9" s="109" t="s">
        <v>73</v>
      </c>
      <c r="K9" s="109" t="s">
        <v>69</v>
      </c>
      <c r="L9" s="109" t="s">
        <v>70</v>
      </c>
      <c r="M9" s="109" t="s">
        <v>71</v>
      </c>
      <c r="N9" s="109" t="s">
        <v>74</v>
      </c>
    </row>
    <row r="10" spans="1:14">
      <c r="A10" s="146">
        <v>1</v>
      </c>
      <c r="B10" s="146">
        <v>2</v>
      </c>
      <c r="C10" s="146">
        <v>3</v>
      </c>
      <c r="D10" s="146">
        <v>4</v>
      </c>
      <c r="E10" s="146">
        <v>5</v>
      </c>
      <c r="F10" s="146">
        <v>6</v>
      </c>
      <c r="G10" s="146">
        <v>7</v>
      </c>
      <c r="H10" s="146">
        <v>8</v>
      </c>
      <c r="I10" s="146">
        <v>9</v>
      </c>
      <c r="J10" s="146">
        <v>10</v>
      </c>
      <c r="K10" s="146">
        <v>11</v>
      </c>
      <c r="L10" s="146">
        <v>12</v>
      </c>
      <c r="M10" s="146">
        <v>13</v>
      </c>
      <c r="N10" s="146">
        <v>14</v>
      </c>
    </row>
    <row r="11" spans="1:14" ht="24">
      <c r="A11" s="146"/>
      <c r="B11" s="101" t="s">
        <v>264</v>
      </c>
      <c r="C11" s="69">
        <v>100</v>
      </c>
      <c r="D11" s="69">
        <v>15</v>
      </c>
      <c r="E11" s="69">
        <v>20</v>
      </c>
      <c r="F11" s="69">
        <v>30000</v>
      </c>
      <c r="G11" s="69">
        <v>100</v>
      </c>
      <c r="H11" s="69">
        <v>15</v>
      </c>
      <c r="I11" s="69">
        <v>20</v>
      </c>
      <c r="J11" s="69">
        <v>30000</v>
      </c>
      <c r="K11" s="69">
        <v>100</v>
      </c>
      <c r="L11" s="69">
        <v>15</v>
      </c>
      <c r="M11" s="69">
        <v>20</v>
      </c>
      <c r="N11" s="69">
        <v>30000</v>
      </c>
    </row>
    <row r="12" spans="1:14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</row>
    <row r="13" spans="1:14">
      <c r="A13" s="144"/>
      <c r="B13" s="143" t="s">
        <v>67</v>
      </c>
      <c r="C13" s="144" t="s">
        <v>4</v>
      </c>
      <c r="D13" s="144" t="s">
        <v>4</v>
      </c>
      <c r="E13" s="144" t="s">
        <v>4</v>
      </c>
      <c r="F13" s="144"/>
      <c r="G13" s="144" t="s">
        <v>4</v>
      </c>
      <c r="H13" s="144" t="s">
        <v>4</v>
      </c>
      <c r="I13" s="144" t="s">
        <v>4</v>
      </c>
      <c r="J13" s="144"/>
      <c r="K13" s="144" t="s">
        <v>4</v>
      </c>
      <c r="L13" s="144" t="s">
        <v>4</v>
      </c>
      <c r="M13" s="144" t="s">
        <v>4</v>
      </c>
      <c r="N13" s="144"/>
    </row>
    <row r="14" spans="1:14">
      <c r="A14" s="38"/>
      <c r="B14" s="32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</row>
    <row r="15" spans="1:14" ht="15.6">
      <c r="A15" s="5"/>
    </row>
    <row r="16" spans="1:14" ht="15.6">
      <c r="A16" s="274" t="s">
        <v>237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</row>
    <row r="17" spans="1:14" ht="15.6">
      <c r="A17" s="9" t="s">
        <v>211</v>
      </c>
      <c r="B17" s="9"/>
      <c r="C17" s="65">
        <v>112</v>
      </c>
      <c r="D17" s="301" t="s">
        <v>266</v>
      </c>
      <c r="E17" s="301"/>
      <c r="F17" s="301"/>
      <c r="G17" s="301"/>
      <c r="H17" s="301"/>
    </row>
    <row r="18" spans="1:14">
      <c r="A18" s="329" t="s">
        <v>50</v>
      </c>
      <c r="B18" s="329" t="s">
        <v>68</v>
      </c>
      <c r="C18" s="236" t="s">
        <v>199</v>
      </c>
      <c r="D18" s="262"/>
      <c r="E18" s="262"/>
      <c r="F18" s="235"/>
      <c r="G18" s="236" t="s">
        <v>200</v>
      </c>
      <c r="H18" s="262"/>
      <c r="I18" s="262"/>
      <c r="J18" s="235"/>
      <c r="K18" s="236" t="s">
        <v>201</v>
      </c>
      <c r="L18" s="262"/>
      <c r="M18" s="262"/>
      <c r="N18" s="235"/>
    </row>
    <row r="19" spans="1:14" ht="72">
      <c r="A19" s="330"/>
      <c r="B19" s="330"/>
      <c r="C19" s="109" t="s">
        <v>69</v>
      </c>
      <c r="D19" s="109" t="s">
        <v>70</v>
      </c>
      <c r="E19" s="109" t="s">
        <v>71</v>
      </c>
      <c r="F19" s="109" t="s">
        <v>72</v>
      </c>
      <c r="G19" s="109" t="s">
        <v>69</v>
      </c>
      <c r="H19" s="109" t="s">
        <v>70</v>
      </c>
      <c r="I19" s="109" t="s">
        <v>71</v>
      </c>
      <c r="J19" s="109" t="s">
        <v>73</v>
      </c>
      <c r="K19" s="109" t="s">
        <v>69</v>
      </c>
      <c r="L19" s="109" t="s">
        <v>70</v>
      </c>
      <c r="M19" s="109" t="s">
        <v>71</v>
      </c>
      <c r="N19" s="109" t="s">
        <v>74</v>
      </c>
    </row>
    <row r="20" spans="1:14">
      <c r="A20" s="146">
        <v>1</v>
      </c>
      <c r="B20" s="146">
        <v>2</v>
      </c>
      <c r="C20" s="146">
        <v>3</v>
      </c>
      <c r="D20" s="146">
        <v>4</v>
      </c>
      <c r="E20" s="146">
        <v>5</v>
      </c>
      <c r="F20" s="146">
        <v>6</v>
      </c>
      <c r="G20" s="146">
        <v>7</v>
      </c>
      <c r="H20" s="146">
        <v>8</v>
      </c>
      <c r="I20" s="146">
        <v>9</v>
      </c>
      <c r="J20" s="146">
        <v>10</v>
      </c>
      <c r="K20" s="146">
        <v>11</v>
      </c>
      <c r="L20" s="146">
        <v>12</v>
      </c>
      <c r="M20" s="146">
        <v>13</v>
      </c>
      <c r="N20" s="146">
        <v>14</v>
      </c>
    </row>
    <row r="21" spans="1:14" ht="36">
      <c r="A21" s="146"/>
      <c r="B21" s="101" t="s">
        <v>265</v>
      </c>
      <c r="C21" s="69">
        <v>200</v>
      </c>
      <c r="D21" s="69">
        <v>15</v>
      </c>
      <c r="E21" s="69">
        <v>20</v>
      </c>
      <c r="F21" s="69">
        <v>60000</v>
      </c>
      <c r="G21" s="69">
        <v>200</v>
      </c>
      <c r="H21" s="69">
        <v>15</v>
      </c>
      <c r="I21" s="69">
        <v>20</v>
      </c>
      <c r="J21" s="69">
        <v>60000</v>
      </c>
      <c r="K21" s="69">
        <v>200</v>
      </c>
      <c r="L21" s="69">
        <v>15</v>
      </c>
      <c r="M21" s="69">
        <v>20</v>
      </c>
      <c r="N21" s="69">
        <v>60000</v>
      </c>
    </row>
    <row r="22" spans="1:14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</row>
    <row r="23" spans="1:14">
      <c r="A23" s="144"/>
      <c r="B23" s="143" t="s">
        <v>67</v>
      </c>
      <c r="C23" s="144" t="s">
        <v>4</v>
      </c>
      <c r="D23" s="144" t="s">
        <v>4</v>
      </c>
      <c r="E23" s="144" t="s">
        <v>4</v>
      </c>
      <c r="F23" s="144"/>
      <c r="G23" s="144" t="s">
        <v>4</v>
      </c>
      <c r="H23" s="144" t="s">
        <v>4</v>
      </c>
      <c r="I23" s="144" t="s">
        <v>4</v>
      </c>
      <c r="J23" s="144"/>
      <c r="K23" s="144" t="s">
        <v>4</v>
      </c>
      <c r="L23" s="144" t="s">
        <v>4</v>
      </c>
      <c r="M23" s="144" t="s">
        <v>4</v>
      </c>
      <c r="N23" s="144"/>
    </row>
    <row r="24" spans="1:14">
      <c r="A24" s="4"/>
    </row>
    <row r="25" spans="1:14">
      <c r="A25" s="4"/>
    </row>
    <row r="26" spans="1:14" ht="15.6">
      <c r="A26" s="9" t="s">
        <v>222</v>
      </c>
      <c r="B26" s="36"/>
      <c r="C26" s="148">
        <v>244</v>
      </c>
      <c r="D26" s="328" t="s">
        <v>256</v>
      </c>
      <c r="E26" s="328"/>
      <c r="F26" s="328"/>
      <c r="G26" s="70"/>
      <c r="H26" s="70"/>
      <c r="I26" s="70"/>
      <c r="J26" s="70"/>
      <c r="K26" s="70"/>
      <c r="L26" s="36"/>
      <c r="M26" s="36"/>
      <c r="N26" s="36"/>
    </row>
    <row r="27" spans="1:14">
      <c r="A27" s="4"/>
    </row>
    <row r="28" spans="1:14" ht="15.6">
      <c r="A28" s="274" t="s">
        <v>102</v>
      </c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</row>
    <row r="29" spans="1:14">
      <c r="A29" s="4"/>
    </row>
    <row r="30" spans="1:14">
      <c r="A30" s="261" t="s">
        <v>50</v>
      </c>
      <c r="B30" s="261" t="s">
        <v>68</v>
      </c>
      <c r="C30" s="261" t="s">
        <v>199</v>
      </c>
      <c r="D30" s="261"/>
      <c r="E30" s="261"/>
      <c r="F30" s="261"/>
      <c r="G30" s="261" t="s">
        <v>200</v>
      </c>
      <c r="H30" s="261"/>
      <c r="I30" s="261"/>
      <c r="J30" s="261"/>
      <c r="K30" s="261" t="s">
        <v>201</v>
      </c>
      <c r="L30" s="261"/>
      <c r="M30" s="261"/>
      <c r="N30" s="261"/>
    </row>
    <row r="31" spans="1:14" ht="36">
      <c r="A31" s="261"/>
      <c r="B31" s="261"/>
      <c r="C31" s="109" t="s">
        <v>103</v>
      </c>
      <c r="D31" s="109" t="s">
        <v>104</v>
      </c>
      <c r="E31" s="109" t="s">
        <v>105</v>
      </c>
      <c r="F31" s="109" t="s">
        <v>72</v>
      </c>
      <c r="G31" s="109" t="s">
        <v>103</v>
      </c>
      <c r="H31" s="109" t="s">
        <v>104</v>
      </c>
      <c r="I31" s="109" t="s">
        <v>105</v>
      </c>
      <c r="J31" s="109" t="s">
        <v>106</v>
      </c>
      <c r="K31" s="109" t="s">
        <v>103</v>
      </c>
      <c r="L31" s="109" t="s">
        <v>104</v>
      </c>
      <c r="M31" s="109" t="s">
        <v>105</v>
      </c>
      <c r="N31" s="109" t="s">
        <v>107</v>
      </c>
    </row>
    <row r="32" spans="1:14">
      <c r="A32" s="146">
        <v>1</v>
      </c>
      <c r="B32" s="146">
        <v>2</v>
      </c>
      <c r="C32" s="146">
        <v>3</v>
      </c>
      <c r="D32" s="146">
        <v>4</v>
      </c>
      <c r="E32" s="146">
        <v>5</v>
      </c>
      <c r="F32" s="146">
        <v>6</v>
      </c>
      <c r="G32" s="146">
        <v>7</v>
      </c>
      <c r="H32" s="146">
        <v>8</v>
      </c>
      <c r="I32" s="146">
        <v>9</v>
      </c>
      <c r="J32" s="146">
        <v>10</v>
      </c>
      <c r="K32" s="146">
        <v>11</v>
      </c>
      <c r="L32" s="146">
        <v>12</v>
      </c>
      <c r="M32" s="146">
        <v>13</v>
      </c>
      <c r="N32" s="146">
        <v>14</v>
      </c>
    </row>
    <row r="33" spans="1:14">
      <c r="A33" s="144">
        <v>1</v>
      </c>
      <c r="B33" s="73" t="s">
        <v>41</v>
      </c>
      <c r="C33" s="144">
        <v>4</v>
      </c>
      <c r="D33" s="144">
        <v>12</v>
      </c>
      <c r="E33" s="145">
        <v>720</v>
      </c>
      <c r="F33" s="145">
        <v>36222.9</v>
      </c>
      <c r="G33" s="144"/>
      <c r="H33" s="144"/>
      <c r="I33" s="145"/>
      <c r="J33" s="145"/>
      <c r="K33" s="144"/>
      <c r="L33" s="144"/>
      <c r="M33" s="145"/>
      <c r="N33" s="145"/>
    </row>
    <row r="34" spans="1:14">
      <c r="A34" s="144">
        <v>2</v>
      </c>
      <c r="B34" s="73" t="s">
        <v>246</v>
      </c>
      <c r="C34" s="144">
        <v>3</v>
      </c>
      <c r="D34" s="144">
        <v>12</v>
      </c>
      <c r="E34" s="145">
        <v>2000</v>
      </c>
      <c r="F34" s="145">
        <v>72000</v>
      </c>
      <c r="G34" s="144"/>
      <c r="H34" s="144"/>
      <c r="I34" s="145"/>
      <c r="J34" s="145"/>
      <c r="K34" s="144"/>
      <c r="L34" s="144"/>
      <c r="M34" s="145"/>
      <c r="N34" s="145"/>
    </row>
    <row r="35" spans="1:14" ht="61.8" customHeight="1">
      <c r="A35" s="144">
        <v>3</v>
      </c>
      <c r="B35" s="73" t="s">
        <v>247</v>
      </c>
      <c r="C35" s="144">
        <v>1</v>
      </c>
      <c r="D35" s="144">
        <v>12</v>
      </c>
      <c r="E35" s="145">
        <v>485.98</v>
      </c>
      <c r="F35" s="144">
        <v>5831.76</v>
      </c>
      <c r="G35" s="144"/>
      <c r="H35" s="145"/>
      <c r="I35" s="145"/>
      <c r="J35" s="145"/>
      <c r="K35" s="144"/>
      <c r="L35" s="144"/>
      <c r="M35" s="145"/>
      <c r="N35" s="145"/>
    </row>
    <row r="36" spans="1:14">
      <c r="A36" s="144"/>
      <c r="B36" s="143" t="s">
        <v>67</v>
      </c>
      <c r="C36" s="144" t="s">
        <v>4</v>
      </c>
      <c r="D36" s="144" t="s">
        <v>4</v>
      </c>
      <c r="E36" s="144" t="s">
        <v>4</v>
      </c>
      <c r="F36" s="145">
        <f>SUM(F33:F35)</f>
        <v>114054.65999999999</v>
      </c>
      <c r="G36" s="144" t="s">
        <v>4</v>
      </c>
      <c r="H36" s="144" t="s">
        <v>4</v>
      </c>
      <c r="I36" s="144" t="s">
        <v>4</v>
      </c>
      <c r="J36" s="145">
        <f>SUM(J33:J35)</f>
        <v>0</v>
      </c>
      <c r="K36" s="144" t="s">
        <v>4</v>
      </c>
      <c r="L36" s="144" t="s">
        <v>4</v>
      </c>
      <c r="M36" s="144" t="s">
        <v>4</v>
      </c>
      <c r="N36" s="145">
        <f>SUM(N33:N35)</f>
        <v>0</v>
      </c>
    </row>
    <row r="37" spans="1:14">
      <c r="A37" s="38"/>
      <c r="B37" s="32"/>
      <c r="C37" s="38"/>
      <c r="D37" s="38"/>
      <c r="E37" s="38"/>
      <c r="F37" s="108"/>
      <c r="G37" s="38"/>
      <c r="H37" s="38"/>
      <c r="I37" s="38"/>
      <c r="J37" s="108"/>
      <c r="K37" s="38"/>
      <c r="L37" s="38"/>
      <c r="M37" s="38"/>
      <c r="N37" s="108"/>
    </row>
    <row r="38" spans="1:14" ht="15.6">
      <c r="A38" s="274" t="s">
        <v>267</v>
      </c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</row>
    <row r="39" spans="1:14" ht="15.6">
      <c r="A39" s="9" t="s">
        <v>222</v>
      </c>
      <c r="B39" s="36"/>
      <c r="C39" s="148">
        <v>244</v>
      </c>
      <c r="D39" s="315" t="s">
        <v>259</v>
      </c>
      <c r="E39" s="315"/>
      <c r="F39" s="315"/>
      <c r="G39" s="315"/>
    </row>
    <row r="40" spans="1:14">
      <c r="A40" s="261" t="s">
        <v>50</v>
      </c>
      <c r="B40" s="261" t="s">
        <v>68</v>
      </c>
      <c r="C40" s="261" t="s">
        <v>199</v>
      </c>
      <c r="D40" s="261"/>
      <c r="E40" s="261"/>
      <c r="F40" s="261"/>
      <c r="G40" s="261" t="s">
        <v>200</v>
      </c>
      <c r="H40" s="261"/>
      <c r="I40" s="261"/>
      <c r="J40" s="261"/>
      <c r="K40" s="261" t="s">
        <v>201</v>
      </c>
      <c r="L40" s="261"/>
      <c r="M40" s="261"/>
      <c r="N40" s="261"/>
    </row>
    <row r="41" spans="1:14" ht="36">
      <c r="A41" s="261"/>
      <c r="B41" s="261"/>
      <c r="C41" s="109" t="s">
        <v>103</v>
      </c>
      <c r="D41" s="109" t="s">
        <v>104</v>
      </c>
      <c r="E41" s="109" t="s">
        <v>105</v>
      </c>
      <c r="F41" s="109" t="s">
        <v>72</v>
      </c>
      <c r="G41" s="109" t="s">
        <v>103</v>
      </c>
      <c r="H41" s="109" t="s">
        <v>104</v>
      </c>
      <c r="I41" s="109" t="s">
        <v>105</v>
      </c>
      <c r="J41" s="109" t="s">
        <v>106</v>
      </c>
      <c r="K41" s="109" t="s">
        <v>103</v>
      </c>
      <c r="L41" s="109" t="s">
        <v>104</v>
      </c>
      <c r="M41" s="109" t="s">
        <v>105</v>
      </c>
      <c r="N41" s="109" t="s">
        <v>107</v>
      </c>
    </row>
    <row r="42" spans="1:14">
      <c r="A42" s="146">
        <v>1</v>
      </c>
      <c r="B42" s="146">
        <v>2</v>
      </c>
      <c r="C42" s="146">
        <v>3</v>
      </c>
      <c r="D42" s="146">
        <v>4</v>
      </c>
      <c r="E42" s="146">
        <v>5</v>
      </c>
      <c r="F42" s="146">
        <v>6</v>
      </c>
      <c r="G42" s="146">
        <v>7</v>
      </c>
      <c r="H42" s="146">
        <v>8</v>
      </c>
      <c r="I42" s="146">
        <v>9</v>
      </c>
      <c r="J42" s="146">
        <v>10</v>
      </c>
      <c r="K42" s="146">
        <v>11</v>
      </c>
      <c r="L42" s="146">
        <v>12</v>
      </c>
      <c r="M42" s="146">
        <v>13</v>
      </c>
      <c r="N42" s="146">
        <v>14</v>
      </c>
    </row>
    <row r="43" spans="1:14">
      <c r="A43" s="144">
        <v>1</v>
      </c>
      <c r="B43" s="73" t="s">
        <v>41</v>
      </c>
      <c r="C43" s="144"/>
      <c r="D43" s="144"/>
      <c r="E43" s="145"/>
      <c r="F43" s="145"/>
      <c r="G43" s="144">
        <v>4</v>
      </c>
      <c r="H43" s="144">
        <v>12</v>
      </c>
      <c r="I43" s="145">
        <v>720</v>
      </c>
      <c r="J43" s="145">
        <v>34560</v>
      </c>
      <c r="K43" s="144">
        <v>4</v>
      </c>
      <c r="L43" s="144">
        <v>12</v>
      </c>
      <c r="M43" s="145">
        <v>720</v>
      </c>
      <c r="N43" s="145">
        <v>34560</v>
      </c>
    </row>
    <row r="44" spans="1:14">
      <c r="A44" s="144">
        <v>2</v>
      </c>
      <c r="B44" s="73" t="s">
        <v>246</v>
      </c>
      <c r="C44" s="144"/>
      <c r="D44" s="144"/>
      <c r="E44" s="145"/>
      <c r="F44" s="145"/>
      <c r="G44" s="144">
        <v>3</v>
      </c>
      <c r="H44" s="144">
        <v>12</v>
      </c>
      <c r="I44" s="145">
        <v>2000</v>
      </c>
      <c r="J44" s="145">
        <v>72000</v>
      </c>
      <c r="K44" s="144">
        <v>3</v>
      </c>
      <c r="L44" s="144">
        <v>12</v>
      </c>
      <c r="M44" s="145">
        <v>2000</v>
      </c>
      <c r="N44" s="145">
        <v>72000</v>
      </c>
    </row>
    <row r="45" spans="1:14" ht="63.6" customHeight="1">
      <c r="A45" s="144">
        <v>3</v>
      </c>
      <c r="B45" s="73" t="s">
        <v>247</v>
      </c>
      <c r="C45" s="144"/>
      <c r="D45" s="144"/>
      <c r="E45" s="145"/>
      <c r="F45" s="144"/>
      <c r="G45" s="144">
        <v>1</v>
      </c>
      <c r="H45" s="144">
        <v>12</v>
      </c>
      <c r="I45" s="145">
        <v>485.98</v>
      </c>
      <c r="J45" s="144">
        <v>5831.76</v>
      </c>
      <c r="K45" s="144">
        <v>1</v>
      </c>
      <c r="L45" s="144">
        <v>12</v>
      </c>
      <c r="M45" s="145">
        <v>485.98</v>
      </c>
      <c r="N45" s="144">
        <v>5831.76</v>
      </c>
    </row>
    <row r="46" spans="1:14">
      <c r="A46" s="144"/>
      <c r="B46" s="143" t="s">
        <v>67</v>
      </c>
      <c r="C46" s="144" t="s">
        <v>4</v>
      </c>
      <c r="D46" s="144" t="s">
        <v>4</v>
      </c>
      <c r="E46" s="144" t="s">
        <v>4</v>
      </c>
      <c r="F46" s="145">
        <f>SUM(F43:F45)</f>
        <v>0</v>
      </c>
      <c r="G46" s="144" t="s">
        <v>4</v>
      </c>
      <c r="H46" s="144" t="s">
        <v>4</v>
      </c>
      <c r="I46" s="144" t="s">
        <v>4</v>
      </c>
      <c r="J46" s="145">
        <f>SUM(J43:J45)</f>
        <v>112391.76</v>
      </c>
      <c r="K46" s="144" t="s">
        <v>4</v>
      </c>
      <c r="L46" s="144" t="s">
        <v>4</v>
      </c>
      <c r="M46" s="144" t="s">
        <v>4</v>
      </c>
      <c r="N46" s="145">
        <f>SUM(N43:N45)</f>
        <v>112391.76</v>
      </c>
    </row>
    <row r="47" spans="1:14">
      <c r="A47" s="38"/>
      <c r="B47" s="32"/>
      <c r="C47" s="38"/>
      <c r="D47" s="38"/>
      <c r="E47" s="38"/>
      <c r="F47" s="108"/>
      <c r="G47" s="38"/>
      <c r="H47" s="38"/>
      <c r="I47" s="38"/>
      <c r="J47" s="108"/>
      <c r="K47" s="38"/>
      <c r="L47" s="38"/>
      <c r="M47" s="38"/>
      <c r="N47" s="108"/>
    </row>
    <row r="48" spans="1:14">
      <c r="A48" s="4"/>
      <c r="J48" s="60"/>
    </row>
    <row r="49" spans="1:14" ht="15.6">
      <c r="A49" s="274" t="s">
        <v>108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</row>
    <row r="50" spans="1:14" ht="15.6">
      <c r="A50" s="9" t="s">
        <v>222</v>
      </c>
      <c r="B50" s="36"/>
      <c r="C50" s="148">
        <v>244</v>
      </c>
      <c r="D50" s="301" t="s">
        <v>259</v>
      </c>
      <c r="E50" s="301"/>
      <c r="F50" s="301"/>
      <c r="G50" s="301"/>
    </row>
    <row r="51" spans="1:14">
      <c r="A51" s="261" t="s">
        <v>50</v>
      </c>
      <c r="B51" s="264" t="s">
        <v>68</v>
      </c>
      <c r="C51" s="265"/>
      <c r="D51" s="265"/>
      <c r="E51" s="266"/>
      <c r="F51" s="261" t="s">
        <v>210</v>
      </c>
      <c r="G51" s="261"/>
      <c r="H51" s="261"/>
      <c r="I51" s="236" t="s">
        <v>200</v>
      </c>
      <c r="J51" s="262"/>
      <c r="K51" s="235"/>
      <c r="L51" s="236" t="s">
        <v>201</v>
      </c>
      <c r="M51" s="262"/>
      <c r="N51" s="235"/>
    </row>
    <row r="52" spans="1:14" ht="52.8">
      <c r="A52" s="261"/>
      <c r="B52" s="267"/>
      <c r="C52" s="268"/>
      <c r="D52" s="268"/>
      <c r="E52" s="269"/>
      <c r="F52" s="147" t="s">
        <v>109</v>
      </c>
      <c r="G52" s="147" t="s">
        <v>110</v>
      </c>
      <c r="H52" s="147" t="s">
        <v>111</v>
      </c>
      <c r="I52" s="147" t="s">
        <v>109</v>
      </c>
      <c r="J52" s="147" t="s">
        <v>110</v>
      </c>
      <c r="K52" s="147" t="s">
        <v>112</v>
      </c>
      <c r="L52" s="147" t="s">
        <v>109</v>
      </c>
      <c r="M52" s="147" t="s">
        <v>110</v>
      </c>
      <c r="N52" s="147" t="s">
        <v>113</v>
      </c>
    </row>
    <row r="53" spans="1:14">
      <c r="A53" s="146">
        <v>1</v>
      </c>
      <c r="B53" s="253">
        <v>2</v>
      </c>
      <c r="C53" s="270"/>
      <c r="D53" s="270"/>
      <c r="E53" s="254"/>
      <c r="F53" s="146">
        <v>3</v>
      </c>
      <c r="G53" s="146">
        <v>4</v>
      </c>
      <c r="H53" s="146">
        <v>5</v>
      </c>
      <c r="I53" s="146">
        <v>6</v>
      </c>
      <c r="J53" s="146">
        <v>7</v>
      </c>
      <c r="K53" s="146">
        <v>8</v>
      </c>
      <c r="L53" s="146">
        <v>9</v>
      </c>
      <c r="M53" s="146">
        <v>10</v>
      </c>
      <c r="N53" s="146">
        <v>11</v>
      </c>
    </row>
    <row r="54" spans="1:14">
      <c r="A54" s="144">
        <v>1</v>
      </c>
      <c r="B54" s="236" t="s">
        <v>42</v>
      </c>
      <c r="C54" s="262"/>
      <c r="D54" s="262"/>
      <c r="E54" s="235"/>
      <c r="F54" s="144">
        <v>6</v>
      </c>
      <c r="G54" s="145">
        <f>H54/F54</f>
        <v>5000</v>
      </c>
      <c r="H54" s="145">
        <v>30000</v>
      </c>
      <c r="I54" s="144">
        <v>6</v>
      </c>
      <c r="J54" s="145">
        <f>K54/I54</f>
        <v>5000</v>
      </c>
      <c r="K54" s="145">
        <v>30000</v>
      </c>
      <c r="L54" s="144">
        <v>6</v>
      </c>
      <c r="M54" s="145">
        <f>N54/L54</f>
        <v>5000</v>
      </c>
      <c r="N54" s="145">
        <v>30000</v>
      </c>
    </row>
    <row r="55" spans="1:14">
      <c r="A55" s="144"/>
      <c r="B55" s="280" t="s">
        <v>67</v>
      </c>
      <c r="C55" s="294"/>
      <c r="D55" s="294"/>
      <c r="E55" s="281"/>
      <c r="F55" s="144" t="s">
        <v>4</v>
      </c>
      <c r="G55" s="144" t="s">
        <v>4</v>
      </c>
      <c r="H55" s="145">
        <f>H54</f>
        <v>30000</v>
      </c>
      <c r="I55" s="144" t="s">
        <v>4</v>
      </c>
      <c r="J55" s="144" t="s">
        <v>4</v>
      </c>
      <c r="K55" s="145">
        <f>K54</f>
        <v>30000</v>
      </c>
      <c r="L55" s="144" t="s">
        <v>4</v>
      </c>
      <c r="M55" s="144" t="s">
        <v>4</v>
      </c>
      <c r="N55" s="145">
        <f>N54</f>
        <v>30000</v>
      </c>
    </row>
    <row r="56" spans="1:14">
      <c r="A56" s="4"/>
    </row>
    <row r="57" spans="1:14">
      <c r="A57" s="38"/>
      <c r="B57" s="32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4" ht="15.6">
      <c r="A58" s="274" t="s">
        <v>260</v>
      </c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</row>
    <row r="59" spans="1:14" ht="15.6">
      <c r="A59" s="9" t="s">
        <v>222</v>
      </c>
      <c r="B59" s="36"/>
      <c r="C59" s="148">
        <v>244</v>
      </c>
      <c r="D59" s="301" t="s">
        <v>259</v>
      </c>
      <c r="E59" s="301"/>
      <c r="F59" s="301"/>
      <c r="G59" s="301"/>
    </row>
    <row r="60" spans="1:14">
      <c r="A60" s="261" t="s">
        <v>50</v>
      </c>
      <c r="B60" s="261" t="s">
        <v>68</v>
      </c>
      <c r="C60" s="261" t="s">
        <v>199</v>
      </c>
      <c r="D60" s="261"/>
      <c r="E60" s="261"/>
      <c r="F60" s="261"/>
      <c r="G60" s="261" t="s">
        <v>200</v>
      </c>
      <c r="H60" s="261"/>
      <c r="I60" s="261"/>
      <c r="J60" s="261"/>
      <c r="K60" s="261" t="s">
        <v>201</v>
      </c>
      <c r="L60" s="261"/>
      <c r="M60" s="261"/>
      <c r="N60" s="261"/>
    </row>
    <row r="61" spans="1:14" ht="36">
      <c r="A61" s="261"/>
      <c r="B61" s="261"/>
      <c r="C61" s="109" t="s">
        <v>114</v>
      </c>
      <c r="D61" s="109" t="s">
        <v>115</v>
      </c>
      <c r="E61" s="109" t="s">
        <v>116</v>
      </c>
      <c r="F61" s="109" t="s">
        <v>117</v>
      </c>
      <c r="G61" s="109" t="s">
        <v>114</v>
      </c>
      <c r="H61" s="109" t="s">
        <v>115</v>
      </c>
      <c r="I61" s="109" t="s">
        <v>116</v>
      </c>
      <c r="J61" s="109" t="s">
        <v>118</v>
      </c>
      <c r="K61" s="109" t="s">
        <v>114</v>
      </c>
      <c r="L61" s="109" t="s">
        <v>115</v>
      </c>
      <c r="M61" s="109" t="s">
        <v>116</v>
      </c>
      <c r="N61" s="109" t="s">
        <v>119</v>
      </c>
    </row>
    <row r="62" spans="1:14">
      <c r="A62" s="146">
        <v>1</v>
      </c>
      <c r="B62" s="146">
        <v>2</v>
      </c>
      <c r="C62" s="146">
        <v>3</v>
      </c>
      <c r="D62" s="146">
        <v>4</v>
      </c>
      <c r="E62" s="146">
        <v>5</v>
      </c>
      <c r="F62" s="146">
        <v>6</v>
      </c>
      <c r="G62" s="146">
        <v>7</v>
      </c>
      <c r="H62" s="146">
        <v>8</v>
      </c>
      <c r="I62" s="146">
        <v>9</v>
      </c>
      <c r="J62" s="146">
        <v>10</v>
      </c>
      <c r="K62" s="146">
        <v>11</v>
      </c>
      <c r="L62" s="146">
        <v>12</v>
      </c>
      <c r="M62" s="146">
        <v>13</v>
      </c>
      <c r="N62" s="146">
        <v>14</v>
      </c>
    </row>
    <row r="63" spans="1:14">
      <c r="A63" s="146">
        <v>2</v>
      </c>
      <c r="B63" s="118" t="s">
        <v>227</v>
      </c>
      <c r="C63" s="165">
        <v>39</v>
      </c>
      <c r="D63" s="133">
        <v>665.5</v>
      </c>
      <c r="E63" s="133"/>
      <c r="F63" s="135">
        <v>25954.560000000001</v>
      </c>
      <c r="G63" s="165">
        <v>39</v>
      </c>
      <c r="H63" s="133">
        <v>665.5</v>
      </c>
      <c r="I63" s="133"/>
      <c r="J63" s="135">
        <v>25954.560000000001</v>
      </c>
      <c r="K63" s="165">
        <v>39</v>
      </c>
      <c r="L63" s="133">
        <v>665.5</v>
      </c>
      <c r="M63" s="133"/>
      <c r="N63" s="135">
        <v>25954.560000000001</v>
      </c>
    </row>
    <row r="64" spans="1:14">
      <c r="A64" s="144"/>
      <c r="B64" s="143" t="s">
        <v>67</v>
      </c>
      <c r="C64" s="144" t="s">
        <v>4</v>
      </c>
      <c r="D64" s="144" t="s">
        <v>4</v>
      </c>
      <c r="E64" s="144" t="s">
        <v>4</v>
      </c>
      <c r="F64" s="145">
        <f>SUM(F63:F63)</f>
        <v>25954.560000000001</v>
      </c>
      <c r="G64" s="144" t="s">
        <v>4</v>
      </c>
      <c r="H64" s="144" t="s">
        <v>4</v>
      </c>
      <c r="I64" s="144" t="s">
        <v>4</v>
      </c>
      <c r="J64" s="145">
        <f>SUM(J63:J63)</f>
        <v>25954.560000000001</v>
      </c>
      <c r="K64" s="144" t="s">
        <v>4</v>
      </c>
      <c r="L64" s="144" t="s">
        <v>4</v>
      </c>
      <c r="M64" s="144" t="s">
        <v>4</v>
      </c>
      <c r="N64" s="145">
        <f>SUM(N63:N63)</f>
        <v>25954.560000000001</v>
      </c>
    </row>
    <row r="65" spans="1:14">
      <c r="A65" s="38"/>
      <c r="B65" s="32"/>
      <c r="C65" s="38"/>
      <c r="D65" s="38"/>
      <c r="E65" s="38"/>
      <c r="F65" s="108"/>
      <c r="G65" s="38"/>
      <c r="H65" s="38"/>
      <c r="I65" s="38"/>
      <c r="J65" s="108"/>
      <c r="K65" s="38"/>
      <c r="L65" s="38"/>
      <c r="M65" s="38"/>
      <c r="N65" s="108"/>
    </row>
    <row r="66" spans="1:14">
      <c r="A66" s="4" t="s">
        <v>101</v>
      </c>
    </row>
    <row r="67" spans="1:14" ht="15.6">
      <c r="A67" s="260" t="s">
        <v>261</v>
      </c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</row>
    <row r="68" spans="1:14" ht="15.6">
      <c r="A68" s="9" t="s">
        <v>222</v>
      </c>
      <c r="B68" s="36"/>
      <c r="C68" s="148">
        <v>244</v>
      </c>
      <c r="D68" s="301" t="s">
        <v>259</v>
      </c>
      <c r="E68" s="301"/>
      <c r="F68" s="301"/>
      <c r="G68" s="301"/>
    </row>
    <row r="69" spans="1:14">
      <c r="A69" s="261" t="s">
        <v>50</v>
      </c>
      <c r="B69" s="264" t="s">
        <v>68</v>
      </c>
      <c r="C69" s="265"/>
      <c r="D69" s="265"/>
      <c r="E69" s="266"/>
      <c r="F69" s="261" t="s">
        <v>199</v>
      </c>
      <c r="G69" s="261"/>
      <c r="H69" s="261"/>
      <c r="I69" s="236" t="s">
        <v>200</v>
      </c>
      <c r="J69" s="262"/>
      <c r="K69" s="235"/>
      <c r="L69" s="236" t="s">
        <v>201</v>
      </c>
      <c r="M69" s="262"/>
      <c r="N69" s="235"/>
    </row>
    <row r="70" spans="1:14" ht="36">
      <c r="A70" s="261"/>
      <c r="B70" s="267"/>
      <c r="C70" s="268"/>
      <c r="D70" s="268"/>
      <c r="E70" s="269"/>
      <c r="F70" s="109" t="s">
        <v>121</v>
      </c>
      <c r="G70" s="109" t="s">
        <v>122</v>
      </c>
      <c r="H70" s="109" t="s">
        <v>123</v>
      </c>
      <c r="I70" s="109" t="s">
        <v>121</v>
      </c>
      <c r="J70" s="109" t="s">
        <v>122</v>
      </c>
      <c r="K70" s="109" t="s">
        <v>123</v>
      </c>
      <c r="L70" s="109" t="s">
        <v>121</v>
      </c>
      <c r="M70" s="109" t="s">
        <v>122</v>
      </c>
      <c r="N70" s="109" t="s">
        <v>123</v>
      </c>
    </row>
    <row r="71" spans="1:14">
      <c r="A71" s="146">
        <v>1</v>
      </c>
      <c r="B71" s="253">
        <v>2</v>
      </c>
      <c r="C71" s="270"/>
      <c r="D71" s="270"/>
      <c r="E71" s="254"/>
      <c r="F71" s="146">
        <v>3</v>
      </c>
      <c r="G71" s="146">
        <v>4</v>
      </c>
      <c r="H71" s="146">
        <v>5</v>
      </c>
      <c r="I71" s="146">
        <v>6</v>
      </c>
      <c r="J71" s="146">
        <v>7</v>
      </c>
      <c r="K71" s="146">
        <v>8</v>
      </c>
      <c r="L71" s="146">
        <v>9</v>
      </c>
      <c r="M71" s="146">
        <v>10</v>
      </c>
      <c r="N71" s="146">
        <v>11</v>
      </c>
    </row>
    <row r="72" spans="1:14">
      <c r="A72" s="144">
        <v>1</v>
      </c>
      <c r="B72" s="297" t="s">
        <v>251</v>
      </c>
      <c r="C72" s="298"/>
      <c r="D72" s="298"/>
      <c r="E72" s="299"/>
      <c r="F72" s="144">
        <v>1</v>
      </c>
      <c r="G72" s="144">
        <v>12</v>
      </c>
      <c r="H72" s="145">
        <v>38191.199999999997</v>
      </c>
      <c r="I72" s="144">
        <v>1</v>
      </c>
      <c r="J72" s="144">
        <v>12</v>
      </c>
      <c r="K72" s="145">
        <v>38191.199999999997</v>
      </c>
      <c r="L72" s="144">
        <v>1</v>
      </c>
      <c r="M72" s="144">
        <v>12</v>
      </c>
      <c r="N72" s="145">
        <v>38191.199999999997</v>
      </c>
    </row>
    <row r="73" spans="1:14">
      <c r="A73" s="144">
        <v>2</v>
      </c>
      <c r="B73" s="297" t="s">
        <v>252</v>
      </c>
      <c r="C73" s="298"/>
      <c r="D73" s="298"/>
      <c r="E73" s="299"/>
      <c r="F73" s="144">
        <v>1</v>
      </c>
      <c r="G73" s="144">
        <v>12</v>
      </c>
      <c r="H73" s="145">
        <v>23872.26</v>
      </c>
      <c r="I73" s="144">
        <v>1</v>
      </c>
      <c r="J73" s="144">
        <v>12</v>
      </c>
      <c r="K73" s="145">
        <v>23872.26</v>
      </c>
      <c r="L73" s="144">
        <v>1</v>
      </c>
      <c r="M73" s="144">
        <v>12</v>
      </c>
      <c r="N73" s="145">
        <v>23872.26</v>
      </c>
    </row>
    <row r="74" spans="1:14">
      <c r="A74" s="144">
        <v>3</v>
      </c>
      <c r="B74" s="297" t="s">
        <v>250</v>
      </c>
      <c r="C74" s="298"/>
      <c r="D74" s="298"/>
      <c r="E74" s="299"/>
      <c r="F74" s="144">
        <v>1</v>
      </c>
      <c r="G74" s="144">
        <v>12</v>
      </c>
      <c r="H74" s="145">
        <v>42900</v>
      </c>
      <c r="I74" s="144">
        <v>1</v>
      </c>
      <c r="J74" s="144">
        <v>12</v>
      </c>
      <c r="K74" s="145">
        <v>42900</v>
      </c>
      <c r="L74" s="144">
        <v>1</v>
      </c>
      <c r="M74" s="144">
        <v>12</v>
      </c>
      <c r="N74" s="145">
        <v>42900</v>
      </c>
    </row>
    <row r="75" spans="1:14">
      <c r="A75" s="144"/>
      <c r="B75" s="280" t="s">
        <v>67</v>
      </c>
      <c r="C75" s="294"/>
      <c r="D75" s="294"/>
      <c r="E75" s="281"/>
      <c r="F75" s="144" t="s">
        <v>4</v>
      </c>
      <c r="G75" s="144" t="s">
        <v>4</v>
      </c>
      <c r="H75" s="145">
        <f>SUM(H72:H74)</f>
        <v>104963.45999999999</v>
      </c>
      <c r="I75" s="144" t="s">
        <v>4</v>
      </c>
      <c r="J75" s="144" t="s">
        <v>4</v>
      </c>
      <c r="K75" s="145">
        <f>SUM(K72:K74)</f>
        <v>104963.45999999999</v>
      </c>
      <c r="L75" s="144" t="s">
        <v>4</v>
      </c>
      <c r="M75" s="144" t="s">
        <v>4</v>
      </c>
      <c r="N75" s="145">
        <f>SUM(N72:N74)</f>
        <v>104963.45999999999</v>
      </c>
    </row>
    <row r="76" spans="1:14" ht="16.8">
      <c r="A76" s="7"/>
    </row>
    <row r="77" spans="1:14" ht="16.8">
      <c r="A77" s="7"/>
    </row>
    <row r="78" spans="1:14" ht="16.8">
      <c r="A78" s="327" t="s">
        <v>262</v>
      </c>
      <c r="B78" s="327"/>
      <c r="C78" s="327"/>
      <c r="D78" s="327"/>
      <c r="E78" s="327"/>
      <c r="F78" s="327"/>
      <c r="G78" s="327"/>
      <c r="H78" s="327"/>
      <c r="I78" s="327"/>
      <c r="J78" s="327"/>
      <c r="K78" s="327"/>
      <c r="L78" s="327"/>
      <c r="M78" s="327"/>
      <c r="N78" s="327"/>
    </row>
    <row r="79" spans="1:14" ht="15.6">
      <c r="A79" s="9" t="s">
        <v>222</v>
      </c>
      <c r="B79" s="36"/>
      <c r="C79" s="148">
        <v>244</v>
      </c>
      <c r="D79" s="301" t="s">
        <v>259</v>
      </c>
      <c r="E79" s="301"/>
      <c r="F79" s="301"/>
      <c r="G79" s="301"/>
      <c r="H79" s="301"/>
    </row>
    <row r="80" spans="1:14">
      <c r="A80" s="261" t="s">
        <v>50</v>
      </c>
      <c r="B80" s="264" t="s">
        <v>68</v>
      </c>
      <c r="C80" s="265"/>
      <c r="D80" s="265"/>
      <c r="E80" s="265"/>
      <c r="F80" s="265"/>
      <c r="G80" s="265"/>
      <c r="H80" s="266"/>
      <c r="I80" s="261" t="s">
        <v>199</v>
      </c>
      <c r="J80" s="261"/>
      <c r="K80" s="261" t="s">
        <v>200</v>
      </c>
      <c r="L80" s="261"/>
      <c r="M80" s="261" t="s">
        <v>201</v>
      </c>
      <c r="N80" s="261"/>
    </row>
    <row r="81" spans="1:15" ht="52.8">
      <c r="A81" s="261"/>
      <c r="B81" s="267"/>
      <c r="C81" s="268"/>
      <c r="D81" s="268"/>
      <c r="E81" s="268"/>
      <c r="F81" s="268"/>
      <c r="G81" s="268"/>
      <c r="H81" s="269"/>
      <c r="I81" s="147" t="s">
        <v>124</v>
      </c>
      <c r="J81" s="147" t="s">
        <v>125</v>
      </c>
      <c r="K81" s="147" t="s">
        <v>124</v>
      </c>
      <c r="L81" s="147" t="s">
        <v>125</v>
      </c>
      <c r="M81" s="147" t="s">
        <v>124</v>
      </c>
      <c r="N81" s="147" t="s">
        <v>125</v>
      </c>
    </row>
    <row r="82" spans="1:15">
      <c r="A82" s="146">
        <v>1</v>
      </c>
      <c r="B82" s="253">
        <v>2</v>
      </c>
      <c r="C82" s="270"/>
      <c r="D82" s="270"/>
      <c r="E82" s="270"/>
      <c r="F82" s="270"/>
      <c r="G82" s="270"/>
      <c r="H82" s="254"/>
      <c r="I82" s="146">
        <v>3</v>
      </c>
      <c r="J82" s="146">
        <v>4</v>
      </c>
      <c r="K82" s="146">
        <v>5</v>
      </c>
      <c r="L82" s="146">
        <v>6</v>
      </c>
      <c r="M82" s="146">
        <v>7</v>
      </c>
      <c r="N82" s="146">
        <v>8</v>
      </c>
    </row>
    <row r="83" spans="1:15">
      <c r="A83" s="144">
        <v>1</v>
      </c>
      <c r="B83" s="297" t="s">
        <v>285</v>
      </c>
      <c r="C83" s="298"/>
      <c r="D83" s="298"/>
      <c r="E83" s="298"/>
      <c r="F83" s="298"/>
      <c r="G83" s="298"/>
      <c r="H83" s="299"/>
      <c r="I83" s="156">
        <v>2</v>
      </c>
      <c r="J83" s="158">
        <v>91339.199999999997</v>
      </c>
      <c r="K83" s="144"/>
      <c r="L83" s="145"/>
      <c r="M83" s="144"/>
      <c r="N83" s="158"/>
    </row>
    <row r="84" spans="1:15">
      <c r="A84" s="144">
        <v>3</v>
      </c>
      <c r="B84" s="297" t="s">
        <v>268</v>
      </c>
      <c r="C84" s="298"/>
      <c r="D84" s="298"/>
      <c r="E84" s="298"/>
      <c r="F84" s="298"/>
      <c r="G84" s="298"/>
      <c r="H84" s="299"/>
      <c r="I84" s="156">
        <v>1</v>
      </c>
      <c r="J84" s="158">
        <v>57000</v>
      </c>
      <c r="K84" s="144">
        <v>1</v>
      </c>
      <c r="L84" s="145">
        <v>57000</v>
      </c>
      <c r="M84" s="144">
        <v>1</v>
      </c>
      <c r="N84" s="158">
        <v>57000</v>
      </c>
    </row>
    <row r="85" spans="1:15">
      <c r="A85" s="144">
        <v>4</v>
      </c>
      <c r="B85" s="297" t="s">
        <v>269</v>
      </c>
      <c r="C85" s="298"/>
      <c r="D85" s="298"/>
      <c r="E85" s="298"/>
      <c r="F85" s="298"/>
      <c r="G85" s="298"/>
      <c r="H85" s="299"/>
      <c r="I85" s="156">
        <v>1</v>
      </c>
      <c r="J85" s="158">
        <v>30000</v>
      </c>
      <c r="K85" s="144"/>
      <c r="L85" s="145"/>
      <c r="M85" s="144"/>
      <c r="N85" s="158"/>
    </row>
    <row r="86" spans="1:15">
      <c r="A86" s="144">
        <v>5</v>
      </c>
      <c r="B86" s="297" t="s">
        <v>270</v>
      </c>
      <c r="C86" s="298"/>
      <c r="D86" s="298"/>
      <c r="E86" s="298"/>
      <c r="F86" s="298"/>
      <c r="G86" s="298"/>
      <c r="H86" s="299"/>
      <c r="I86" s="156">
        <v>2</v>
      </c>
      <c r="J86" s="158">
        <v>21542.78</v>
      </c>
      <c r="K86" s="144">
        <v>2</v>
      </c>
      <c r="L86" s="145">
        <v>21690.22</v>
      </c>
      <c r="M86" s="144">
        <v>2</v>
      </c>
      <c r="N86" s="158">
        <v>21690.22</v>
      </c>
    </row>
    <row r="87" spans="1:15">
      <c r="A87" s="144">
        <v>6</v>
      </c>
      <c r="B87" s="297" t="s">
        <v>271</v>
      </c>
      <c r="C87" s="298"/>
      <c r="D87" s="298"/>
      <c r="E87" s="298"/>
      <c r="F87" s="298"/>
      <c r="G87" s="298"/>
      <c r="H87" s="299"/>
      <c r="I87" s="156">
        <v>15</v>
      </c>
      <c r="J87" s="158">
        <v>24200</v>
      </c>
      <c r="K87" s="144">
        <v>15</v>
      </c>
      <c r="L87" s="145">
        <v>33000</v>
      </c>
      <c r="M87" s="144">
        <v>15</v>
      </c>
      <c r="N87" s="158">
        <v>33000</v>
      </c>
    </row>
    <row r="88" spans="1:15">
      <c r="A88" s="144"/>
      <c r="B88" s="280" t="s">
        <v>67</v>
      </c>
      <c r="C88" s="294"/>
      <c r="D88" s="294"/>
      <c r="E88" s="294"/>
      <c r="F88" s="294"/>
      <c r="G88" s="294"/>
      <c r="H88" s="281"/>
      <c r="I88" s="144" t="s">
        <v>4</v>
      </c>
      <c r="J88" s="145">
        <f>SUM(J83:J87)</f>
        <v>224081.98</v>
      </c>
      <c r="K88" s="144" t="s">
        <v>4</v>
      </c>
      <c r="L88" s="145">
        <f>SUM(L83:L87)</f>
        <v>111690.22</v>
      </c>
      <c r="M88" s="144" t="s">
        <v>4</v>
      </c>
      <c r="N88" s="145">
        <f>SUM(N83:N87)</f>
        <v>111690.22</v>
      </c>
    </row>
    <row r="89" spans="1:15">
      <c r="A89" s="38"/>
      <c r="B89" s="32"/>
      <c r="C89" s="32"/>
      <c r="D89" s="32"/>
      <c r="E89" s="32"/>
      <c r="F89" s="32"/>
      <c r="G89" s="32"/>
      <c r="H89" s="32"/>
      <c r="I89" s="38"/>
      <c r="J89" s="108"/>
      <c r="K89" s="38"/>
      <c r="L89" s="108"/>
      <c r="M89" s="38"/>
      <c r="N89" s="108"/>
    </row>
    <row r="90" spans="1:15" ht="16.8">
      <c r="A90" s="327" t="s">
        <v>262</v>
      </c>
      <c r="B90" s="327"/>
      <c r="C90" s="327"/>
      <c r="D90" s="327"/>
      <c r="E90" s="327"/>
      <c r="F90" s="327"/>
      <c r="G90" s="327"/>
      <c r="H90" s="327"/>
      <c r="I90" s="327"/>
      <c r="J90" s="327"/>
      <c r="K90" s="327"/>
      <c r="L90" s="327"/>
      <c r="M90" s="327"/>
      <c r="N90" s="327"/>
    </row>
    <row r="91" spans="1:15" ht="15.6">
      <c r="A91" s="9" t="s">
        <v>222</v>
      </c>
      <c r="B91" s="36"/>
      <c r="C91" s="148">
        <v>244</v>
      </c>
      <c r="D91" s="326" t="s">
        <v>256</v>
      </c>
      <c r="E91" s="326"/>
      <c r="F91" s="326"/>
      <c r="G91" s="326"/>
      <c r="H91" s="326"/>
    </row>
    <row r="92" spans="1:15">
      <c r="A92" s="261" t="s">
        <v>50</v>
      </c>
      <c r="B92" s="264" t="s">
        <v>68</v>
      </c>
      <c r="C92" s="265"/>
      <c r="D92" s="265"/>
      <c r="E92" s="265"/>
      <c r="F92" s="265"/>
      <c r="G92" s="265"/>
      <c r="H92" s="266"/>
      <c r="I92" s="261" t="s">
        <v>199</v>
      </c>
      <c r="J92" s="261"/>
      <c r="K92" s="261" t="s">
        <v>200</v>
      </c>
      <c r="L92" s="261"/>
      <c r="M92" s="261" t="s">
        <v>201</v>
      </c>
      <c r="N92" s="261"/>
      <c r="O92" s="108"/>
    </row>
    <row r="93" spans="1:15" ht="52.8">
      <c r="A93" s="261"/>
      <c r="B93" s="267"/>
      <c r="C93" s="268"/>
      <c r="D93" s="268"/>
      <c r="E93" s="268"/>
      <c r="F93" s="268"/>
      <c r="G93" s="268"/>
      <c r="H93" s="269"/>
      <c r="I93" s="147" t="s">
        <v>124</v>
      </c>
      <c r="J93" s="147" t="s">
        <v>125</v>
      </c>
      <c r="K93" s="147" t="s">
        <v>124</v>
      </c>
      <c r="L93" s="147" t="s">
        <v>125</v>
      </c>
      <c r="M93" s="159" t="s">
        <v>124</v>
      </c>
      <c r="N93" s="159" t="s">
        <v>125</v>
      </c>
      <c r="O93" s="108"/>
    </row>
    <row r="94" spans="1:15">
      <c r="A94" s="146">
        <v>1</v>
      </c>
      <c r="B94" s="253">
        <v>2</v>
      </c>
      <c r="C94" s="270"/>
      <c r="D94" s="270"/>
      <c r="E94" s="270"/>
      <c r="F94" s="270"/>
      <c r="G94" s="270"/>
      <c r="H94" s="254"/>
      <c r="I94" s="146">
        <v>3</v>
      </c>
      <c r="J94" s="146">
        <v>4</v>
      </c>
      <c r="K94" s="146">
        <v>5</v>
      </c>
      <c r="L94" s="146">
        <v>6</v>
      </c>
      <c r="M94" s="157">
        <v>7</v>
      </c>
      <c r="N94" s="157">
        <v>8</v>
      </c>
      <c r="O94" s="108"/>
    </row>
    <row r="95" spans="1:15">
      <c r="A95" s="144">
        <v>1</v>
      </c>
      <c r="B95" s="297" t="s">
        <v>253</v>
      </c>
      <c r="C95" s="298"/>
      <c r="D95" s="298"/>
      <c r="E95" s="298"/>
      <c r="F95" s="298"/>
      <c r="G95" s="298"/>
      <c r="H95" s="299"/>
      <c r="I95" s="144">
        <v>2</v>
      </c>
      <c r="J95" s="145">
        <v>31939.200000000001</v>
      </c>
      <c r="K95" s="144"/>
      <c r="L95" s="145"/>
      <c r="M95" s="156"/>
      <c r="N95" s="158"/>
      <c r="O95" s="108"/>
    </row>
    <row r="96" spans="1:15">
      <c r="A96" s="144">
        <v>2</v>
      </c>
      <c r="B96" s="297" t="s">
        <v>254</v>
      </c>
      <c r="C96" s="298"/>
      <c r="D96" s="298"/>
      <c r="E96" s="298"/>
      <c r="F96" s="298"/>
      <c r="G96" s="298"/>
      <c r="H96" s="299"/>
      <c r="I96" s="144">
        <v>1</v>
      </c>
      <c r="J96" s="145">
        <v>59400</v>
      </c>
      <c r="K96" s="144"/>
      <c r="L96" s="145"/>
      <c r="M96" s="156"/>
      <c r="N96" s="158"/>
      <c r="O96" s="108"/>
    </row>
    <row r="97" spans="1:15">
      <c r="A97" s="144"/>
      <c r="B97" s="280" t="s">
        <v>67</v>
      </c>
      <c r="C97" s="294"/>
      <c r="D97" s="294"/>
      <c r="E97" s="294"/>
      <c r="F97" s="294"/>
      <c r="G97" s="294"/>
      <c r="H97" s="281"/>
      <c r="I97" s="144" t="s">
        <v>4</v>
      </c>
      <c r="J97" s="145">
        <f>SUM(J95:J96)</f>
        <v>91339.199999999997</v>
      </c>
      <c r="K97" s="144" t="s">
        <v>4</v>
      </c>
      <c r="L97" s="145">
        <f>SUM(L95:L96)</f>
        <v>0</v>
      </c>
      <c r="M97" s="156" t="s">
        <v>4</v>
      </c>
      <c r="N97" s="158">
        <f>SUM(N95:N96)</f>
        <v>0</v>
      </c>
      <c r="O97" s="108"/>
    </row>
    <row r="98" spans="1:15">
      <c r="A98" s="4"/>
      <c r="L98" s="60"/>
    </row>
    <row r="99" spans="1:15" ht="15.6">
      <c r="A99" s="260" t="s">
        <v>263</v>
      </c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</row>
    <row r="100" spans="1:15" ht="15.6">
      <c r="A100" s="9" t="s">
        <v>222</v>
      </c>
      <c r="B100" s="36"/>
      <c r="C100" s="148">
        <v>244</v>
      </c>
      <c r="D100" s="326" t="s">
        <v>256</v>
      </c>
      <c r="E100" s="326"/>
      <c r="F100" s="326"/>
      <c r="G100" s="326"/>
    </row>
    <row r="101" spans="1:15">
      <c r="A101" s="261" t="s">
        <v>50</v>
      </c>
      <c r="B101" s="264" t="s">
        <v>68</v>
      </c>
      <c r="C101" s="265"/>
      <c r="D101" s="265"/>
      <c r="E101" s="266"/>
      <c r="F101" s="261" t="s">
        <v>199</v>
      </c>
      <c r="G101" s="261"/>
      <c r="H101" s="261"/>
      <c r="I101" s="236" t="s">
        <v>200</v>
      </c>
      <c r="J101" s="262"/>
      <c r="K101" s="235"/>
      <c r="L101" s="236" t="s">
        <v>201</v>
      </c>
      <c r="M101" s="262"/>
      <c r="N101" s="235"/>
    </row>
    <row r="102" spans="1:15" ht="39.6">
      <c r="A102" s="261"/>
      <c r="B102" s="267"/>
      <c r="C102" s="268"/>
      <c r="D102" s="268"/>
      <c r="E102" s="269"/>
      <c r="F102" s="147" t="s">
        <v>120</v>
      </c>
      <c r="G102" s="147" t="s">
        <v>127</v>
      </c>
      <c r="H102" s="147" t="s">
        <v>128</v>
      </c>
      <c r="I102" s="147" t="s">
        <v>120</v>
      </c>
      <c r="J102" s="147" t="s">
        <v>127</v>
      </c>
      <c r="K102" s="147" t="s">
        <v>129</v>
      </c>
      <c r="L102" s="147" t="s">
        <v>120</v>
      </c>
      <c r="M102" s="147" t="s">
        <v>127</v>
      </c>
      <c r="N102" s="147" t="s">
        <v>130</v>
      </c>
    </row>
    <row r="103" spans="1:15">
      <c r="A103" s="146">
        <v>1</v>
      </c>
      <c r="B103" s="253">
        <v>2</v>
      </c>
      <c r="C103" s="270"/>
      <c r="D103" s="270"/>
      <c r="E103" s="254"/>
      <c r="F103" s="146">
        <v>3</v>
      </c>
      <c r="G103" s="146">
        <v>4</v>
      </c>
      <c r="H103" s="146">
        <v>5</v>
      </c>
      <c r="I103" s="146">
        <v>6</v>
      </c>
      <c r="J103" s="146">
        <v>7</v>
      </c>
      <c r="K103" s="146">
        <v>8</v>
      </c>
      <c r="L103" s="146">
        <v>9</v>
      </c>
      <c r="M103" s="146">
        <v>10</v>
      </c>
      <c r="N103" s="146">
        <v>11</v>
      </c>
    </row>
    <row r="104" spans="1:15">
      <c r="A104" s="133">
        <v>1</v>
      </c>
      <c r="B104" s="323" t="s">
        <v>228</v>
      </c>
      <c r="C104" s="324"/>
      <c r="D104" s="324"/>
      <c r="E104" s="325"/>
      <c r="F104" s="133">
        <v>100</v>
      </c>
      <c r="G104" s="134">
        <f>H104/F104</f>
        <v>84.216499999999996</v>
      </c>
      <c r="H104" s="135">
        <v>8421.65</v>
      </c>
      <c r="I104" s="133"/>
      <c r="J104" s="134"/>
      <c r="K104" s="135"/>
      <c r="L104" s="133"/>
      <c r="M104" s="134"/>
      <c r="N104" s="135"/>
    </row>
    <row r="105" spans="1:15">
      <c r="A105" s="144"/>
      <c r="B105" s="297"/>
      <c r="C105" s="298"/>
      <c r="D105" s="298"/>
      <c r="E105" s="299"/>
      <c r="F105" s="144"/>
      <c r="G105" s="69"/>
      <c r="H105" s="145"/>
      <c r="I105" s="144"/>
      <c r="J105" s="69"/>
      <c r="K105" s="145"/>
      <c r="L105" s="144"/>
      <c r="M105" s="69"/>
      <c r="N105" s="145"/>
    </row>
    <row r="106" spans="1:15">
      <c r="A106" s="144"/>
      <c r="B106" s="280" t="s">
        <v>67</v>
      </c>
      <c r="C106" s="294"/>
      <c r="D106" s="294"/>
      <c r="E106" s="281"/>
      <c r="F106" s="144" t="s">
        <v>4</v>
      </c>
      <c r="G106" s="144" t="s">
        <v>4</v>
      </c>
      <c r="H106" s="145">
        <f>SUM(H104:H105)</f>
        <v>8421.65</v>
      </c>
      <c r="I106" s="144" t="s">
        <v>4</v>
      </c>
      <c r="J106" s="144" t="s">
        <v>4</v>
      </c>
      <c r="K106" s="145">
        <f>SUM(K104:K105)</f>
        <v>0</v>
      </c>
      <c r="L106" s="144" t="s">
        <v>4</v>
      </c>
      <c r="M106" s="144" t="s">
        <v>4</v>
      </c>
      <c r="N106" s="145">
        <f>SUM(N104:N105)</f>
        <v>0</v>
      </c>
    </row>
    <row r="107" spans="1:15" ht="15.6">
      <c r="A107" s="5"/>
    </row>
    <row r="108" spans="1:15" ht="15.6">
      <c r="A108" s="260" t="s">
        <v>263</v>
      </c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</row>
    <row r="109" spans="1:15" ht="15.6">
      <c r="A109" s="9" t="s">
        <v>222</v>
      </c>
      <c r="B109" s="36"/>
      <c r="C109" s="148">
        <v>244</v>
      </c>
      <c r="D109" s="301" t="s">
        <v>259</v>
      </c>
      <c r="E109" s="301"/>
      <c r="F109" s="301"/>
      <c r="G109" s="301"/>
      <c r="H109" s="301"/>
    </row>
    <row r="110" spans="1:15">
      <c r="A110" s="261" t="s">
        <v>50</v>
      </c>
      <c r="B110" s="264" t="s">
        <v>68</v>
      </c>
      <c r="C110" s="265"/>
      <c r="D110" s="265"/>
      <c r="E110" s="266"/>
      <c r="F110" s="261" t="s">
        <v>199</v>
      </c>
      <c r="G110" s="261"/>
      <c r="H110" s="261"/>
      <c r="I110" s="236" t="s">
        <v>200</v>
      </c>
      <c r="J110" s="262"/>
      <c r="K110" s="235"/>
      <c r="L110" s="236" t="s">
        <v>201</v>
      </c>
      <c r="M110" s="262"/>
      <c r="N110" s="235"/>
    </row>
    <row r="111" spans="1:15" ht="39.6">
      <c r="A111" s="261"/>
      <c r="B111" s="267"/>
      <c r="C111" s="268"/>
      <c r="D111" s="268"/>
      <c r="E111" s="269"/>
      <c r="F111" s="147" t="s">
        <v>120</v>
      </c>
      <c r="G111" s="147" t="s">
        <v>127</v>
      </c>
      <c r="H111" s="147" t="s">
        <v>128</v>
      </c>
      <c r="I111" s="147" t="s">
        <v>120</v>
      </c>
      <c r="J111" s="147" t="s">
        <v>127</v>
      </c>
      <c r="K111" s="147" t="s">
        <v>129</v>
      </c>
      <c r="L111" s="147" t="s">
        <v>120</v>
      </c>
      <c r="M111" s="147" t="s">
        <v>127</v>
      </c>
      <c r="N111" s="147" t="s">
        <v>130</v>
      </c>
    </row>
    <row r="112" spans="1:15">
      <c r="A112" s="146">
        <v>1</v>
      </c>
      <c r="B112" s="253">
        <v>2</v>
      </c>
      <c r="C112" s="270"/>
      <c r="D112" s="270"/>
      <c r="E112" s="254"/>
      <c r="F112" s="146">
        <v>3</v>
      </c>
      <c r="G112" s="146">
        <v>4</v>
      </c>
      <c r="H112" s="146">
        <v>5</v>
      </c>
      <c r="I112" s="146">
        <v>6</v>
      </c>
      <c r="J112" s="146">
        <v>7</v>
      </c>
      <c r="K112" s="146">
        <v>8</v>
      </c>
      <c r="L112" s="146">
        <v>9</v>
      </c>
      <c r="M112" s="146">
        <v>10</v>
      </c>
      <c r="N112" s="146">
        <v>11</v>
      </c>
    </row>
    <row r="113" spans="1:14">
      <c r="A113" s="133">
        <v>1</v>
      </c>
      <c r="B113" s="323" t="s">
        <v>228</v>
      </c>
      <c r="C113" s="324"/>
      <c r="D113" s="324"/>
      <c r="E113" s="325"/>
      <c r="F113" s="133">
        <v>120</v>
      </c>
      <c r="G113" s="134">
        <v>208.33</v>
      </c>
      <c r="H113" s="135">
        <v>25000</v>
      </c>
      <c r="I113" s="133">
        <v>120</v>
      </c>
      <c r="J113" s="134">
        <v>208.33</v>
      </c>
      <c r="K113" s="135">
        <v>25000</v>
      </c>
      <c r="L113" s="133">
        <v>120</v>
      </c>
      <c r="M113" s="134">
        <v>208.33</v>
      </c>
      <c r="N113" s="135">
        <v>25000</v>
      </c>
    </row>
    <row r="114" spans="1:14">
      <c r="A114" s="144"/>
      <c r="B114" s="297"/>
      <c r="C114" s="298"/>
      <c r="D114" s="298"/>
      <c r="E114" s="299"/>
      <c r="F114" s="144"/>
      <c r="G114" s="69"/>
      <c r="H114" s="145"/>
      <c r="I114" s="144"/>
      <c r="J114" s="69"/>
      <c r="K114" s="145"/>
      <c r="L114" s="144"/>
      <c r="M114" s="69"/>
      <c r="N114" s="145"/>
    </row>
    <row r="115" spans="1:14">
      <c r="A115" s="144"/>
      <c r="B115" s="280" t="s">
        <v>67</v>
      </c>
      <c r="C115" s="294"/>
      <c r="D115" s="294"/>
      <c r="E115" s="281"/>
      <c r="F115" s="144" t="s">
        <v>4</v>
      </c>
      <c r="G115" s="144" t="s">
        <v>4</v>
      </c>
      <c r="H115" s="145">
        <f>SUM(H113:H114)</f>
        <v>25000</v>
      </c>
      <c r="I115" s="144" t="s">
        <v>4</v>
      </c>
      <c r="J115" s="144" t="s">
        <v>4</v>
      </c>
      <c r="K115" s="145">
        <f>SUM(K113:K114)</f>
        <v>25000</v>
      </c>
      <c r="L115" s="144" t="s">
        <v>4</v>
      </c>
      <c r="M115" s="144" t="s">
        <v>4</v>
      </c>
      <c r="N115" s="145">
        <f>SUM(N113:N114)</f>
        <v>25000</v>
      </c>
    </row>
  </sheetData>
  <mergeCells count="108">
    <mergeCell ref="A1:N1"/>
    <mergeCell ref="A2:N2"/>
    <mergeCell ref="A3:N3"/>
    <mergeCell ref="A4:N4"/>
    <mergeCell ref="D109:H109"/>
    <mergeCell ref="A8:A9"/>
    <mergeCell ref="B8:B9"/>
    <mergeCell ref="C8:F8"/>
    <mergeCell ref="G8:J8"/>
    <mergeCell ref="K8:N8"/>
    <mergeCell ref="A16:N16"/>
    <mergeCell ref="A6:N6"/>
    <mergeCell ref="D7:H7"/>
    <mergeCell ref="D17:H17"/>
    <mergeCell ref="A18:A19"/>
    <mergeCell ref="B18:B19"/>
    <mergeCell ref="C18:F18"/>
    <mergeCell ref="G18:J18"/>
    <mergeCell ref="K18:N18"/>
    <mergeCell ref="A30:A31"/>
    <mergeCell ref="B30:B31"/>
    <mergeCell ref="C30:F30"/>
    <mergeCell ref="G30:J30"/>
    <mergeCell ref="K30:N30"/>
    <mergeCell ref="A38:N38"/>
    <mergeCell ref="D26:F26"/>
    <mergeCell ref="A28:N28"/>
    <mergeCell ref="A49:N49"/>
    <mergeCell ref="D50:G50"/>
    <mergeCell ref="A51:A52"/>
    <mergeCell ref="B51:E52"/>
    <mergeCell ref="F51:H51"/>
    <mergeCell ref="I51:K51"/>
    <mergeCell ref="L51:N51"/>
    <mergeCell ref="D39:G39"/>
    <mergeCell ref="A40:A41"/>
    <mergeCell ref="B40:B41"/>
    <mergeCell ref="C40:F40"/>
    <mergeCell ref="G40:J40"/>
    <mergeCell ref="K40:N40"/>
    <mergeCell ref="B53:E53"/>
    <mergeCell ref="B54:E54"/>
    <mergeCell ref="B55:E55"/>
    <mergeCell ref="A58:N58"/>
    <mergeCell ref="D59:G59"/>
    <mergeCell ref="A60:A61"/>
    <mergeCell ref="B60:B61"/>
    <mergeCell ref="C60:F60"/>
    <mergeCell ref="G60:J60"/>
    <mergeCell ref="K60:N60"/>
    <mergeCell ref="B82:H82"/>
    <mergeCell ref="B83:H83"/>
    <mergeCell ref="B84:H84"/>
    <mergeCell ref="B85:H85"/>
    <mergeCell ref="B86:H86"/>
    <mergeCell ref="D79:H79"/>
    <mergeCell ref="A80:A81"/>
    <mergeCell ref="B80:H81"/>
    <mergeCell ref="A67:N67"/>
    <mergeCell ref="D68:G68"/>
    <mergeCell ref="A69:A70"/>
    <mergeCell ref="B69:E70"/>
    <mergeCell ref="F69:H69"/>
    <mergeCell ref="I69:K69"/>
    <mergeCell ref="L69:N69"/>
    <mergeCell ref="I80:J80"/>
    <mergeCell ref="K80:L80"/>
    <mergeCell ref="M80:N80"/>
    <mergeCell ref="B71:E71"/>
    <mergeCell ref="B72:E72"/>
    <mergeCell ref="B73:E73"/>
    <mergeCell ref="B74:E74"/>
    <mergeCell ref="B75:E75"/>
    <mergeCell ref="A78:N78"/>
    <mergeCell ref="B87:H87"/>
    <mergeCell ref="B88:H88"/>
    <mergeCell ref="A90:N90"/>
    <mergeCell ref="D91:H91"/>
    <mergeCell ref="A92:A93"/>
    <mergeCell ref="B92:H93"/>
    <mergeCell ref="I92:J92"/>
    <mergeCell ref="K92:L92"/>
    <mergeCell ref="M92:N92"/>
    <mergeCell ref="A101:A102"/>
    <mergeCell ref="B101:E102"/>
    <mergeCell ref="F101:H101"/>
    <mergeCell ref="I101:K101"/>
    <mergeCell ref="L101:N101"/>
    <mergeCell ref="B103:E103"/>
    <mergeCell ref="B94:H94"/>
    <mergeCell ref="B95:H95"/>
    <mergeCell ref="B96:H96"/>
    <mergeCell ref="B97:H97"/>
    <mergeCell ref="A99:N99"/>
    <mergeCell ref="D100:G100"/>
    <mergeCell ref="B112:E112"/>
    <mergeCell ref="B113:E113"/>
    <mergeCell ref="B114:E114"/>
    <mergeCell ref="B115:E115"/>
    <mergeCell ref="B104:E104"/>
    <mergeCell ref="B105:E105"/>
    <mergeCell ref="B106:E106"/>
    <mergeCell ref="A108:N108"/>
    <mergeCell ref="A110:A111"/>
    <mergeCell ref="B110:E111"/>
    <mergeCell ref="F110:H110"/>
    <mergeCell ref="I110:K110"/>
    <mergeCell ref="L110:N110"/>
  </mergeCells>
  <pageMargins left="0.70866141732283472" right="0.70866141732283472" top="0.74803149606299213" bottom="0.74803149606299213" header="0.31496062992125984" footer="0.31496062992125984"/>
  <pageSetup paperSize="9" scale="79" orientation="landscape" verticalDpi="0" r:id="rId1"/>
  <rowBreaks count="4" manualBreakCount="4">
    <brk id="24" max="16383" man="1"/>
    <brk id="48" max="16383" man="1"/>
    <brk id="66" max="16383" man="1"/>
    <brk id="8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K109"/>
  <sheetViews>
    <sheetView tabSelected="1" view="pageBreakPreview" topLeftCell="A73" zoomScaleSheetLayoutView="100" workbookViewId="0">
      <selection activeCell="G91" sqref="G91:H91"/>
    </sheetView>
  </sheetViews>
  <sheetFormatPr defaultRowHeight="14.4"/>
  <cols>
    <col min="1" max="1" width="22" customWidth="1"/>
    <col min="2" max="7" width="12" customWidth="1"/>
    <col min="8" max="8" width="15.109375" customWidth="1"/>
    <col min="9" max="9" width="17.77734375" customWidth="1"/>
    <col min="10" max="10" width="15" customWidth="1"/>
  </cols>
  <sheetData>
    <row r="1" spans="1:11" ht="18">
      <c r="A1" s="282" t="s">
        <v>55</v>
      </c>
      <c r="B1" s="282"/>
      <c r="C1" s="282"/>
      <c r="D1" s="282"/>
      <c r="E1" s="282"/>
      <c r="F1" s="282"/>
      <c r="G1" s="282"/>
      <c r="H1" s="282"/>
      <c r="I1" s="282"/>
      <c r="J1" s="282"/>
    </row>
    <row r="2" spans="1:11" ht="18">
      <c r="A2" s="282" t="s">
        <v>131</v>
      </c>
      <c r="B2" s="282"/>
      <c r="C2" s="282"/>
      <c r="D2" s="282"/>
      <c r="E2" s="282"/>
      <c r="F2" s="282"/>
      <c r="G2" s="282"/>
      <c r="H2" s="282"/>
      <c r="I2" s="282"/>
      <c r="J2" s="282"/>
    </row>
    <row r="3" spans="1:11" ht="18">
      <c r="A3" s="282" t="s">
        <v>56</v>
      </c>
      <c r="B3" s="282"/>
      <c r="C3" s="282"/>
      <c r="D3" s="282"/>
      <c r="E3" s="282"/>
      <c r="F3" s="282"/>
      <c r="G3" s="282"/>
      <c r="H3" s="282"/>
      <c r="I3" s="282"/>
      <c r="J3" s="282"/>
    </row>
    <row r="4" spans="1:11" ht="18">
      <c r="A4" s="282" t="s">
        <v>185</v>
      </c>
      <c r="B4" s="282"/>
      <c r="C4" s="282"/>
      <c r="D4" s="282"/>
      <c r="E4" s="282"/>
      <c r="F4" s="282"/>
      <c r="G4" s="282"/>
      <c r="H4" s="282"/>
      <c r="I4" s="282"/>
      <c r="J4" s="282"/>
    </row>
    <row r="5" spans="1:11" ht="18">
      <c r="A5" s="282" t="s">
        <v>209</v>
      </c>
      <c r="B5" s="282"/>
      <c r="C5" s="282"/>
      <c r="D5" s="282"/>
      <c r="E5" s="282"/>
      <c r="F5" s="282"/>
      <c r="G5" s="282"/>
      <c r="H5" s="282"/>
      <c r="I5" s="282"/>
      <c r="J5" s="282"/>
    </row>
    <row r="6" spans="1:11" ht="15.6">
      <c r="A6" s="5"/>
    </row>
    <row r="7" spans="1:11" ht="19.5" customHeight="1">
      <c r="A7" s="338" t="s">
        <v>132</v>
      </c>
      <c r="B7" s="338"/>
      <c r="C7" s="338"/>
      <c r="D7" s="338"/>
      <c r="E7" s="338"/>
      <c r="F7" s="338"/>
      <c r="G7" s="338"/>
      <c r="H7" s="338"/>
      <c r="I7" s="338"/>
      <c r="J7" s="338"/>
    </row>
    <row r="8" spans="1:11" ht="19.5" customHeight="1">
      <c r="A8" s="338" t="s">
        <v>133</v>
      </c>
      <c r="B8" s="338"/>
      <c r="C8" s="338"/>
      <c r="D8" s="338"/>
      <c r="E8" s="338"/>
      <c r="F8" s="338"/>
      <c r="G8" s="338"/>
      <c r="H8" s="338"/>
      <c r="I8" s="338"/>
      <c r="J8" s="338"/>
    </row>
    <row r="9" spans="1:11" ht="15.6">
      <c r="A9" s="10"/>
    </row>
    <row r="10" spans="1:11" ht="60" customHeight="1">
      <c r="A10" s="341" t="s">
        <v>134</v>
      </c>
      <c r="B10" s="341" t="s">
        <v>135</v>
      </c>
      <c r="C10" s="341"/>
      <c r="D10" s="341"/>
      <c r="E10" s="341" t="s">
        <v>136</v>
      </c>
      <c r="F10" s="341"/>
      <c r="G10" s="341"/>
      <c r="H10" s="341" t="s">
        <v>137</v>
      </c>
      <c r="I10" s="341"/>
      <c r="J10" s="341"/>
      <c r="K10" s="3"/>
    </row>
    <row r="11" spans="1:11">
      <c r="A11" s="341"/>
      <c r="B11" s="337" t="s">
        <v>190</v>
      </c>
      <c r="C11" s="337" t="s">
        <v>194</v>
      </c>
      <c r="D11" s="337" t="s">
        <v>195</v>
      </c>
      <c r="E11" s="337" t="s">
        <v>190</v>
      </c>
      <c r="F11" s="337" t="s">
        <v>194</v>
      </c>
      <c r="G11" s="337" t="s">
        <v>195</v>
      </c>
      <c r="H11" s="337" t="s">
        <v>190</v>
      </c>
      <c r="I11" s="337" t="s">
        <v>194</v>
      </c>
      <c r="J11" s="337" t="s">
        <v>195</v>
      </c>
      <c r="K11" s="3"/>
    </row>
    <row r="12" spans="1:11">
      <c r="A12" s="341"/>
      <c r="B12" s="337"/>
      <c r="C12" s="337"/>
      <c r="D12" s="337"/>
      <c r="E12" s="337"/>
      <c r="F12" s="337"/>
      <c r="G12" s="337"/>
      <c r="H12" s="337"/>
      <c r="I12" s="337"/>
      <c r="J12" s="337"/>
      <c r="K12" s="3"/>
    </row>
    <row r="13" spans="1:11">
      <c r="A13" s="43">
        <v>1</v>
      </c>
      <c r="B13" s="43">
        <v>3</v>
      </c>
      <c r="C13" s="43">
        <v>4</v>
      </c>
      <c r="D13" s="43">
        <v>5</v>
      </c>
      <c r="E13" s="43">
        <v>6</v>
      </c>
      <c r="F13" s="43">
        <v>7</v>
      </c>
      <c r="G13" s="43">
        <v>8</v>
      </c>
      <c r="H13" s="43">
        <v>9</v>
      </c>
      <c r="I13" s="43">
        <v>10</v>
      </c>
      <c r="J13" s="43">
        <v>11</v>
      </c>
      <c r="K13" s="3"/>
    </row>
    <row r="14" spans="1:11" ht="47.25" customHeight="1">
      <c r="A14" s="44" t="s">
        <v>138</v>
      </c>
      <c r="B14" s="45" t="s">
        <v>139</v>
      </c>
      <c r="C14" s="45" t="s">
        <v>139</v>
      </c>
      <c r="D14" s="45" t="s">
        <v>139</v>
      </c>
      <c r="E14" s="45" t="s">
        <v>139</v>
      </c>
      <c r="F14" s="45" t="s">
        <v>139</v>
      </c>
      <c r="G14" s="45" t="s">
        <v>139</v>
      </c>
      <c r="H14" s="75"/>
      <c r="I14" s="75"/>
      <c r="J14" s="75"/>
      <c r="K14" s="3"/>
    </row>
    <row r="15" spans="1:11" ht="17.25" customHeight="1">
      <c r="A15" s="44" t="s">
        <v>6</v>
      </c>
      <c r="B15" s="45"/>
      <c r="C15" s="45"/>
      <c r="D15" s="45"/>
      <c r="E15" s="45"/>
      <c r="F15" s="45"/>
      <c r="G15" s="45"/>
      <c r="H15" s="44"/>
      <c r="I15" s="44"/>
      <c r="J15" s="44"/>
      <c r="K15" s="3"/>
    </row>
    <row r="16" spans="1:11" ht="34.5" customHeight="1">
      <c r="A16" s="44" t="s">
        <v>140</v>
      </c>
      <c r="B16" s="76"/>
      <c r="C16" s="76"/>
      <c r="D16" s="76"/>
      <c r="E16" s="59"/>
      <c r="F16" s="59"/>
      <c r="G16" s="59"/>
      <c r="H16" s="75"/>
      <c r="I16" s="75"/>
      <c r="J16" s="75"/>
      <c r="K16" s="3"/>
    </row>
    <row r="17" spans="1:11" ht="41.25" customHeight="1">
      <c r="A17" s="44" t="s">
        <v>141</v>
      </c>
      <c r="B17" s="45" t="s">
        <v>139</v>
      </c>
      <c r="C17" s="45" t="s">
        <v>139</v>
      </c>
      <c r="D17" s="45" t="s">
        <v>139</v>
      </c>
      <c r="E17" s="45" t="s">
        <v>139</v>
      </c>
      <c r="F17" s="45" t="s">
        <v>139</v>
      </c>
      <c r="G17" s="45" t="s">
        <v>139</v>
      </c>
      <c r="H17" s="44"/>
      <c r="I17" s="44"/>
      <c r="J17" s="44"/>
      <c r="K17" s="3"/>
    </row>
    <row r="18" spans="1:11" ht="21">
      <c r="A18" s="44" t="s">
        <v>6</v>
      </c>
      <c r="B18" s="45"/>
      <c r="C18" s="45"/>
      <c r="D18" s="45"/>
      <c r="E18" s="45"/>
      <c r="F18" s="45"/>
      <c r="G18" s="45"/>
      <c r="H18" s="44"/>
      <c r="I18" s="44"/>
      <c r="J18" s="44"/>
      <c r="K18" s="3"/>
    </row>
    <row r="19" spans="1:11" ht="21">
      <c r="A19" s="44"/>
      <c r="B19" s="45"/>
      <c r="C19" s="45"/>
      <c r="D19" s="45"/>
      <c r="E19" s="45"/>
      <c r="F19" s="45"/>
      <c r="G19" s="45"/>
      <c r="H19" s="44"/>
      <c r="I19" s="44"/>
      <c r="J19" s="44"/>
      <c r="K19" s="3"/>
    </row>
    <row r="20" spans="1:11" ht="21">
      <c r="A20" s="46" t="s">
        <v>142</v>
      </c>
      <c r="B20" s="47" t="s">
        <v>139</v>
      </c>
      <c r="C20" s="47" t="s">
        <v>139</v>
      </c>
      <c r="D20" s="47" t="s">
        <v>139</v>
      </c>
      <c r="E20" s="47" t="s">
        <v>139</v>
      </c>
      <c r="F20" s="47" t="s">
        <v>139</v>
      </c>
      <c r="G20" s="47" t="s">
        <v>139</v>
      </c>
      <c r="H20" s="77">
        <f>H14</f>
        <v>0</v>
      </c>
      <c r="I20" s="77">
        <f>I14</f>
        <v>0</v>
      </c>
      <c r="J20" s="77">
        <f>J14</f>
        <v>0</v>
      </c>
      <c r="K20" s="3"/>
    </row>
    <row r="21" spans="1:11" ht="15.6">
      <c r="A21" s="6"/>
    </row>
    <row r="22" spans="1:11" ht="15.6">
      <c r="A22" s="6"/>
    </row>
    <row r="23" spans="1:11" ht="31.5" customHeight="1">
      <c r="A23" s="338" t="s">
        <v>193</v>
      </c>
      <c r="B23" s="338"/>
      <c r="C23" s="338"/>
      <c r="D23" s="338"/>
      <c r="E23" s="338"/>
      <c r="F23" s="338"/>
      <c r="G23" s="338"/>
      <c r="H23" s="338"/>
      <c r="I23" s="338"/>
      <c r="J23" s="338"/>
    </row>
    <row r="24" spans="1:11" ht="15.6">
      <c r="A24" s="9"/>
    </row>
    <row r="25" spans="1:11" ht="15.75" customHeight="1">
      <c r="A25" s="9" t="s">
        <v>143</v>
      </c>
    </row>
    <row r="26" spans="1:11" ht="15.6">
      <c r="A26" s="9"/>
    </row>
    <row r="27" spans="1:11" ht="30" customHeight="1">
      <c r="A27" s="335" t="s">
        <v>144</v>
      </c>
      <c r="B27" s="336" t="s">
        <v>145</v>
      </c>
      <c r="C27" s="336"/>
      <c r="D27" s="336"/>
      <c r="E27" s="336" t="s">
        <v>229</v>
      </c>
      <c r="F27" s="336"/>
      <c r="G27" s="336"/>
      <c r="H27" s="336" t="s">
        <v>146</v>
      </c>
      <c r="I27" s="336"/>
      <c r="J27" s="336"/>
    </row>
    <row r="28" spans="1:11">
      <c r="A28" s="335"/>
      <c r="B28" s="48" t="s">
        <v>197</v>
      </c>
      <c r="C28" s="48" t="s">
        <v>196</v>
      </c>
      <c r="D28" s="48" t="s">
        <v>198</v>
      </c>
      <c r="E28" s="48" t="s">
        <v>197</v>
      </c>
      <c r="F28" s="48" t="s">
        <v>196</v>
      </c>
      <c r="G28" s="48" t="s">
        <v>198</v>
      </c>
      <c r="H28" s="48" t="s">
        <v>197</v>
      </c>
      <c r="I28" s="48" t="s">
        <v>196</v>
      </c>
      <c r="J28" s="48" t="s">
        <v>198</v>
      </c>
    </row>
    <row r="29" spans="1:11">
      <c r="A29" s="49">
        <v>1</v>
      </c>
      <c r="B29" s="48">
        <v>3</v>
      </c>
      <c r="C29" s="48">
        <v>4</v>
      </c>
      <c r="D29" s="48">
        <v>5</v>
      </c>
      <c r="E29" s="48">
        <v>6</v>
      </c>
      <c r="F29" s="48">
        <v>7</v>
      </c>
      <c r="G29" s="48">
        <v>8</v>
      </c>
      <c r="H29" s="48">
        <v>9</v>
      </c>
      <c r="I29" s="48">
        <v>10</v>
      </c>
      <c r="J29" s="48">
        <v>11</v>
      </c>
    </row>
    <row r="30" spans="1:11" ht="82.8">
      <c r="A30" s="50" t="s">
        <v>230</v>
      </c>
      <c r="B30" s="78"/>
      <c r="C30" s="78"/>
      <c r="D30" s="78"/>
      <c r="E30" s="111"/>
      <c r="F30" s="111"/>
      <c r="G30" s="111"/>
      <c r="H30" s="79">
        <v>14986564.48</v>
      </c>
      <c r="I30" s="79">
        <v>14637525.640000001</v>
      </c>
      <c r="J30" s="79">
        <v>14271282</v>
      </c>
    </row>
    <row r="31" spans="1:11" ht="41.4">
      <c r="A31" s="50" t="s">
        <v>231</v>
      </c>
      <c r="B31" s="85">
        <v>1360</v>
      </c>
      <c r="C31" s="85">
        <v>1360</v>
      </c>
      <c r="D31" s="85">
        <v>1360</v>
      </c>
      <c r="E31" s="79">
        <v>1500000</v>
      </c>
      <c r="F31" s="79">
        <v>1500000</v>
      </c>
      <c r="G31" s="79">
        <v>1500000</v>
      </c>
      <c r="H31" s="79">
        <v>1500000</v>
      </c>
      <c r="I31" s="79">
        <v>1500000</v>
      </c>
      <c r="J31" s="79">
        <v>1500000</v>
      </c>
    </row>
    <row r="32" spans="1:11">
      <c r="A32" s="53" t="s">
        <v>147</v>
      </c>
      <c r="B32" s="51" t="s">
        <v>139</v>
      </c>
      <c r="C32" s="51" t="s">
        <v>139</v>
      </c>
      <c r="D32" s="51" t="s">
        <v>139</v>
      </c>
      <c r="E32" s="51" t="s">
        <v>139</v>
      </c>
      <c r="F32" s="51" t="s">
        <v>139</v>
      </c>
      <c r="G32" s="51" t="s">
        <v>139</v>
      </c>
      <c r="H32" s="79">
        <f>H30+H31</f>
        <v>16486564.48</v>
      </c>
      <c r="I32" s="79">
        <f>I30+I31</f>
        <v>16137525.640000001</v>
      </c>
      <c r="J32" s="79">
        <f>J30+J31</f>
        <v>15771282</v>
      </c>
    </row>
    <row r="33" spans="1:11" ht="15.6">
      <c r="A33" s="6"/>
    </row>
    <row r="34" spans="1:11" ht="15.6">
      <c r="A34" s="11" t="s">
        <v>148</v>
      </c>
    </row>
    <row r="35" spans="1:11" ht="15.6">
      <c r="A35" s="9"/>
    </row>
    <row r="36" spans="1:11" ht="30" customHeight="1">
      <c r="A36" s="335" t="s">
        <v>144</v>
      </c>
      <c r="B36" s="336" t="s">
        <v>145</v>
      </c>
      <c r="C36" s="336"/>
      <c r="D36" s="336"/>
      <c r="E36" s="336" t="s">
        <v>229</v>
      </c>
      <c r="F36" s="336"/>
      <c r="G36" s="336"/>
      <c r="H36" s="336" t="s">
        <v>146</v>
      </c>
      <c r="I36" s="336"/>
      <c r="J36" s="336"/>
    </row>
    <row r="37" spans="1:11" ht="25.5" customHeight="1">
      <c r="A37" s="335"/>
      <c r="B37" s="48" t="s">
        <v>202</v>
      </c>
      <c r="C37" s="48" t="s">
        <v>196</v>
      </c>
      <c r="D37" s="48" t="s">
        <v>198</v>
      </c>
      <c r="E37" s="48" t="s">
        <v>202</v>
      </c>
      <c r="F37" s="48" t="s">
        <v>196</v>
      </c>
      <c r="G37" s="48" t="s">
        <v>198</v>
      </c>
      <c r="H37" s="48" t="s">
        <v>202</v>
      </c>
      <c r="I37" s="48" t="s">
        <v>196</v>
      </c>
      <c r="J37" s="48" t="s">
        <v>198</v>
      </c>
    </row>
    <row r="38" spans="1:11">
      <c r="A38" s="49">
        <v>1</v>
      </c>
      <c r="B38" s="48">
        <v>3</v>
      </c>
      <c r="C38" s="48">
        <v>4</v>
      </c>
      <c r="D38" s="48">
        <v>5</v>
      </c>
      <c r="E38" s="48">
        <v>6</v>
      </c>
      <c r="F38" s="48">
        <v>7</v>
      </c>
      <c r="G38" s="48">
        <v>8</v>
      </c>
      <c r="H38" s="48">
        <v>9</v>
      </c>
      <c r="I38" s="48">
        <v>10</v>
      </c>
      <c r="J38" s="48">
        <v>11</v>
      </c>
    </row>
    <row r="39" spans="1:11">
      <c r="A39" s="50"/>
      <c r="B39" s="51"/>
      <c r="C39" s="58"/>
      <c r="D39" s="58"/>
      <c r="E39" s="80"/>
      <c r="F39" s="80"/>
      <c r="G39" s="80"/>
      <c r="H39" s="79"/>
      <c r="I39" s="79"/>
      <c r="J39" s="79"/>
    </row>
    <row r="40" spans="1:11">
      <c r="A40" s="52"/>
      <c r="B40" s="51"/>
      <c r="C40" s="51"/>
      <c r="D40" s="51"/>
      <c r="E40" s="51"/>
      <c r="F40" s="51"/>
      <c r="G40" s="51"/>
      <c r="H40" s="51"/>
      <c r="I40" s="51"/>
      <c r="J40" s="51"/>
    </row>
    <row r="41" spans="1:11">
      <c r="A41" s="53" t="s">
        <v>147</v>
      </c>
      <c r="B41" s="51" t="s">
        <v>139</v>
      </c>
      <c r="C41" s="51" t="s">
        <v>139</v>
      </c>
      <c r="D41" s="51" t="s">
        <v>139</v>
      </c>
      <c r="E41" s="51" t="s">
        <v>139</v>
      </c>
      <c r="F41" s="51" t="s">
        <v>139</v>
      </c>
      <c r="G41" s="51" t="s">
        <v>139</v>
      </c>
      <c r="H41" s="79"/>
      <c r="I41" s="79"/>
      <c r="J41" s="79"/>
    </row>
    <row r="42" spans="1:11">
      <c r="A42" s="94"/>
      <c r="B42" s="95"/>
      <c r="C42" s="95"/>
      <c r="D42" s="95"/>
      <c r="E42" s="95"/>
      <c r="F42" s="95"/>
      <c r="G42" s="95"/>
      <c r="H42" s="96"/>
      <c r="I42" s="96"/>
      <c r="J42" s="96"/>
    </row>
    <row r="43" spans="1:11" ht="15.6">
      <c r="A43" s="9"/>
    </row>
    <row r="44" spans="1:11" ht="15.6">
      <c r="A44" s="334" t="s">
        <v>149</v>
      </c>
      <c r="B44" s="334"/>
      <c r="C44" s="334"/>
      <c r="D44" s="334"/>
      <c r="E44" s="334"/>
      <c r="F44" s="334"/>
      <c r="G44" s="334"/>
      <c r="H44" s="334"/>
      <c r="I44" s="334"/>
      <c r="J44" s="334"/>
      <c r="K44" s="334"/>
    </row>
    <row r="45" spans="1:11" ht="15.6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</row>
    <row r="46" spans="1:11" ht="15.6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</row>
    <row r="47" spans="1:11" ht="15.6">
      <c r="A47" s="203" t="s">
        <v>1</v>
      </c>
      <c r="B47" s="203"/>
      <c r="C47" s="203"/>
      <c r="D47" s="203"/>
      <c r="E47" s="203" t="s">
        <v>3</v>
      </c>
      <c r="F47" s="203"/>
      <c r="G47" s="203"/>
      <c r="H47" s="203"/>
      <c r="I47" s="203"/>
      <c r="J47" s="203"/>
      <c r="K47" s="12"/>
    </row>
    <row r="48" spans="1:11" ht="15.6">
      <c r="A48" s="203"/>
      <c r="B48" s="203"/>
      <c r="C48" s="203"/>
      <c r="D48" s="203"/>
      <c r="E48" s="203" t="s">
        <v>199</v>
      </c>
      <c r="F48" s="203"/>
      <c r="G48" s="203" t="s">
        <v>200</v>
      </c>
      <c r="H48" s="203"/>
      <c r="I48" s="203" t="s">
        <v>201</v>
      </c>
      <c r="J48" s="203"/>
      <c r="K48" s="12"/>
    </row>
    <row r="49" spans="1:11" ht="15.6">
      <c r="A49" s="203">
        <v>1</v>
      </c>
      <c r="B49" s="203"/>
      <c r="C49" s="203"/>
      <c r="D49" s="203"/>
      <c r="E49" s="203">
        <v>2</v>
      </c>
      <c r="F49" s="203"/>
      <c r="G49" s="203">
        <v>3</v>
      </c>
      <c r="H49" s="203"/>
      <c r="I49" s="203">
        <v>4</v>
      </c>
      <c r="J49" s="203"/>
      <c r="K49" s="12"/>
    </row>
    <row r="50" spans="1:11" ht="15.6">
      <c r="A50" s="339"/>
      <c r="B50" s="340"/>
      <c r="C50" s="340"/>
      <c r="D50" s="202"/>
      <c r="E50" s="339"/>
      <c r="F50" s="202"/>
      <c r="G50" s="339"/>
      <c r="H50" s="202"/>
      <c r="I50" s="339"/>
      <c r="J50" s="202"/>
      <c r="K50" s="86"/>
    </row>
    <row r="51" spans="1:11" ht="15.6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12"/>
    </row>
    <row r="52" spans="1:11" ht="15.6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12"/>
    </row>
    <row r="53" spans="1:11" ht="15.6">
      <c r="A53" s="332" t="s">
        <v>147</v>
      </c>
      <c r="B53" s="332"/>
      <c r="C53" s="332"/>
      <c r="D53" s="332"/>
      <c r="E53" s="203"/>
      <c r="F53" s="203"/>
      <c r="G53" s="203"/>
      <c r="H53" s="203"/>
      <c r="I53" s="203"/>
      <c r="J53" s="203"/>
      <c r="K53" s="12"/>
    </row>
    <row r="54" spans="1:11" ht="15.6">
      <c r="A54" s="92"/>
      <c r="B54" s="92"/>
      <c r="C54" s="92"/>
      <c r="D54" s="92"/>
      <c r="E54" s="93"/>
      <c r="F54" s="93"/>
      <c r="G54" s="93"/>
      <c r="H54" s="93"/>
      <c r="I54" s="93"/>
      <c r="J54" s="93"/>
      <c r="K54" s="86"/>
    </row>
    <row r="55" spans="1:11" ht="15.6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</row>
    <row r="56" spans="1:11" ht="39.75" customHeight="1">
      <c r="A56" s="338" t="s">
        <v>150</v>
      </c>
      <c r="B56" s="338"/>
      <c r="C56" s="338"/>
      <c r="D56" s="338"/>
      <c r="E56" s="338"/>
      <c r="F56" s="338"/>
      <c r="G56" s="338"/>
      <c r="H56" s="338"/>
      <c r="I56" s="338"/>
      <c r="J56" s="338"/>
      <c r="K56" s="12"/>
    </row>
    <row r="57" spans="1:11" ht="18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12"/>
    </row>
    <row r="58" spans="1:11">
      <c r="A58" s="335" t="s">
        <v>1</v>
      </c>
      <c r="B58" s="336" t="s">
        <v>202</v>
      </c>
      <c r="C58" s="336"/>
      <c r="D58" s="336"/>
      <c r="E58" s="336" t="s">
        <v>196</v>
      </c>
      <c r="F58" s="336"/>
      <c r="G58" s="336"/>
      <c r="H58" s="336" t="s">
        <v>198</v>
      </c>
      <c r="I58" s="336"/>
      <c r="J58" s="336"/>
    </row>
    <row r="59" spans="1:11" ht="92.4">
      <c r="A59" s="335"/>
      <c r="B59" s="48" t="s">
        <v>203</v>
      </c>
      <c r="C59" s="48" t="s">
        <v>204</v>
      </c>
      <c r="D59" s="48" t="s">
        <v>53</v>
      </c>
      <c r="E59" s="48" t="s">
        <v>203</v>
      </c>
      <c r="F59" s="48" t="s">
        <v>204</v>
      </c>
      <c r="G59" s="48" t="s">
        <v>53</v>
      </c>
      <c r="H59" s="48" t="s">
        <v>203</v>
      </c>
      <c r="I59" s="48" t="s">
        <v>204</v>
      </c>
      <c r="J59" s="48" t="s">
        <v>53</v>
      </c>
      <c r="K59" s="3"/>
    </row>
    <row r="60" spans="1:11">
      <c r="A60" s="49">
        <v>1</v>
      </c>
      <c r="B60" s="48">
        <v>3</v>
      </c>
      <c r="C60" s="48">
        <v>4</v>
      </c>
      <c r="D60" s="48">
        <v>5</v>
      </c>
      <c r="E60" s="48">
        <v>6</v>
      </c>
      <c r="F60" s="48">
        <v>7</v>
      </c>
      <c r="G60" s="48">
        <v>8</v>
      </c>
      <c r="H60" s="48">
        <v>9</v>
      </c>
      <c r="I60" s="48">
        <v>10</v>
      </c>
      <c r="J60" s="48">
        <v>11</v>
      </c>
      <c r="K60" s="13"/>
    </row>
    <row r="61" spans="1:11">
      <c r="A61" s="50"/>
      <c r="B61" s="51"/>
      <c r="C61" s="51"/>
      <c r="D61" s="51"/>
      <c r="E61" s="51"/>
      <c r="F61" s="51"/>
      <c r="G61" s="51"/>
      <c r="H61" s="51"/>
      <c r="I61" s="51"/>
      <c r="J61" s="51"/>
      <c r="K61" s="13"/>
    </row>
    <row r="62" spans="1:11">
      <c r="A62" s="52"/>
      <c r="B62" s="51"/>
      <c r="C62" s="51"/>
      <c r="D62" s="51"/>
      <c r="E62" s="51"/>
      <c r="F62" s="51"/>
      <c r="G62" s="51"/>
      <c r="H62" s="51"/>
      <c r="I62" s="51"/>
      <c r="J62" s="51"/>
    </row>
    <row r="63" spans="1:11">
      <c r="A63" s="53" t="s">
        <v>147</v>
      </c>
      <c r="B63" s="51" t="s">
        <v>139</v>
      </c>
      <c r="C63" s="51" t="s">
        <v>139</v>
      </c>
      <c r="D63" s="51" t="s">
        <v>139</v>
      </c>
      <c r="E63" s="51" t="s">
        <v>139</v>
      </c>
      <c r="F63" s="51" t="s">
        <v>139</v>
      </c>
      <c r="G63" s="51" t="s">
        <v>139</v>
      </c>
      <c r="H63" s="51"/>
      <c r="I63" s="51"/>
      <c r="J63" s="51"/>
    </row>
    <row r="64" spans="1:11">
      <c r="A64" s="15"/>
    </row>
    <row r="65" spans="1:10">
      <c r="A65" s="15"/>
    </row>
    <row r="66" spans="1:10">
      <c r="A66" s="15"/>
    </row>
    <row r="67" spans="1:10" ht="15.6">
      <c r="A67" s="9" t="s">
        <v>151</v>
      </c>
    </row>
    <row r="68" spans="1:10" ht="15.6">
      <c r="A68" s="9"/>
    </row>
    <row r="69" spans="1:10" ht="15.6">
      <c r="A69" s="9" t="s">
        <v>205</v>
      </c>
    </row>
    <row r="70" spans="1:10" ht="15.6">
      <c r="A70" s="9"/>
    </row>
    <row r="71" spans="1:10" ht="15.6">
      <c r="A71" s="203" t="s">
        <v>1</v>
      </c>
      <c r="B71" s="203"/>
      <c r="C71" s="203"/>
      <c r="D71" s="203"/>
      <c r="E71" s="203" t="s">
        <v>152</v>
      </c>
      <c r="F71" s="203"/>
      <c r="G71" s="203"/>
      <c r="H71" s="203"/>
      <c r="I71" s="203"/>
      <c r="J71" s="203"/>
    </row>
    <row r="72" spans="1:10" ht="15.6">
      <c r="A72" s="203"/>
      <c r="B72" s="203"/>
      <c r="C72" s="203"/>
      <c r="D72" s="203"/>
      <c r="E72" s="203" t="s">
        <v>199</v>
      </c>
      <c r="F72" s="203"/>
      <c r="G72" s="203" t="s">
        <v>200</v>
      </c>
      <c r="H72" s="203"/>
      <c r="I72" s="203" t="s">
        <v>201</v>
      </c>
      <c r="J72" s="203"/>
    </row>
    <row r="73" spans="1:10" ht="15.6">
      <c r="A73" s="203">
        <v>1</v>
      </c>
      <c r="B73" s="203"/>
      <c r="C73" s="203"/>
      <c r="D73" s="203"/>
      <c r="E73" s="203">
        <v>2</v>
      </c>
      <c r="F73" s="203"/>
      <c r="G73" s="203">
        <v>3</v>
      </c>
      <c r="H73" s="203"/>
      <c r="I73" s="203">
        <v>4</v>
      </c>
      <c r="J73" s="203"/>
    </row>
    <row r="74" spans="1:10" ht="15.6">
      <c r="A74" s="331" t="s">
        <v>153</v>
      </c>
      <c r="B74" s="331"/>
      <c r="C74" s="331"/>
      <c r="D74" s="331"/>
      <c r="E74" s="203"/>
      <c r="F74" s="203"/>
      <c r="G74" s="203"/>
      <c r="H74" s="203"/>
      <c r="I74" s="203"/>
      <c r="J74" s="203"/>
    </row>
    <row r="75" spans="1:10" ht="15.6">
      <c r="A75" s="331" t="s">
        <v>154</v>
      </c>
      <c r="B75" s="331"/>
      <c r="C75" s="331"/>
      <c r="D75" s="331"/>
      <c r="E75" s="203"/>
      <c r="F75" s="203"/>
      <c r="G75" s="203"/>
      <c r="H75" s="203"/>
      <c r="I75" s="203"/>
      <c r="J75" s="203"/>
    </row>
    <row r="76" spans="1:10" ht="15.6">
      <c r="A76" s="331" t="s">
        <v>155</v>
      </c>
      <c r="B76" s="331"/>
      <c r="C76" s="331"/>
      <c r="D76" s="331"/>
      <c r="E76" s="203"/>
      <c r="F76" s="203"/>
      <c r="G76" s="203"/>
      <c r="H76" s="203"/>
      <c r="I76" s="203"/>
      <c r="J76" s="203"/>
    </row>
    <row r="77" spans="1:10" ht="15.6">
      <c r="A77" s="331" t="s">
        <v>156</v>
      </c>
      <c r="B77" s="331"/>
      <c r="C77" s="331"/>
      <c r="D77" s="331"/>
      <c r="E77" s="203"/>
      <c r="F77" s="203"/>
      <c r="G77" s="203"/>
      <c r="H77" s="203"/>
      <c r="I77" s="203"/>
      <c r="J77" s="203"/>
    </row>
    <row r="78" spans="1:10" ht="15.6">
      <c r="A78" s="331" t="s">
        <v>157</v>
      </c>
      <c r="B78" s="331"/>
      <c r="C78" s="331"/>
      <c r="D78" s="331"/>
      <c r="E78" s="333">
        <v>500000</v>
      </c>
      <c r="F78" s="333"/>
      <c r="G78" s="333">
        <v>500000</v>
      </c>
      <c r="H78" s="333"/>
      <c r="I78" s="333">
        <v>500000</v>
      </c>
      <c r="J78" s="333"/>
    </row>
    <row r="79" spans="1:10" ht="15.6">
      <c r="A79" s="331"/>
      <c r="B79" s="331"/>
      <c r="C79" s="331"/>
      <c r="D79" s="331"/>
      <c r="E79" s="203"/>
      <c r="F79" s="203"/>
      <c r="G79" s="203"/>
      <c r="H79" s="203"/>
      <c r="I79" s="203"/>
      <c r="J79" s="203"/>
    </row>
    <row r="80" spans="1:10" ht="15.6">
      <c r="A80" s="332" t="s">
        <v>54</v>
      </c>
      <c r="B80" s="332"/>
      <c r="C80" s="332"/>
      <c r="D80" s="332"/>
      <c r="E80" s="333">
        <f>SUM(E74:F79)</f>
        <v>500000</v>
      </c>
      <c r="F80" s="333"/>
      <c r="G80" s="333">
        <f>SUM(G74:H79)</f>
        <v>500000</v>
      </c>
      <c r="H80" s="333"/>
      <c r="I80" s="333">
        <f>SUM(I74:J79)</f>
        <v>500000</v>
      </c>
      <c r="J80" s="333"/>
    </row>
    <row r="81" spans="1:10" ht="15.6">
      <c r="A81" s="9"/>
    </row>
    <row r="82" spans="1:10" ht="18">
      <c r="A82" s="14"/>
    </row>
    <row r="83" spans="1:10" ht="15.6">
      <c r="A83" s="9" t="s">
        <v>158</v>
      </c>
    </row>
    <row r="84" spans="1:10" ht="15.6">
      <c r="A84" s="9"/>
    </row>
    <row r="85" spans="1:10" ht="15.6">
      <c r="A85" s="9" t="s">
        <v>206</v>
      </c>
    </row>
    <row r="86" spans="1:10" ht="15.6">
      <c r="A86" s="9"/>
    </row>
    <row r="87" spans="1:10" ht="15.6">
      <c r="A87" s="203" t="s">
        <v>1</v>
      </c>
      <c r="B87" s="203"/>
      <c r="C87" s="203"/>
      <c r="D87" s="203"/>
      <c r="E87" s="203" t="s">
        <v>3</v>
      </c>
      <c r="F87" s="203"/>
      <c r="G87" s="203"/>
      <c r="H87" s="203"/>
      <c r="I87" s="203"/>
      <c r="J87" s="203"/>
    </row>
    <row r="88" spans="1:10" ht="15.6">
      <c r="A88" s="203"/>
      <c r="B88" s="203"/>
      <c r="C88" s="203"/>
      <c r="D88" s="203"/>
      <c r="E88" s="203" t="s">
        <v>199</v>
      </c>
      <c r="F88" s="203"/>
      <c r="G88" s="203" t="s">
        <v>200</v>
      </c>
      <c r="H88" s="203"/>
      <c r="I88" s="203" t="s">
        <v>201</v>
      </c>
      <c r="J88" s="203"/>
    </row>
    <row r="89" spans="1:10" ht="15.6">
      <c r="A89" s="203">
        <v>1</v>
      </c>
      <c r="B89" s="203"/>
      <c r="C89" s="203"/>
      <c r="D89" s="203"/>
      <c r="E89" s="203">
        <v>2</v>
      </c>
      <c r="F89" s="203"/>
      <c r="G89" s="203">
        <v>3</v>
      </c>
      <c r="H89" s="203"/>
      <c r="I89" s="203">
        <v>4</v>
      </c>
      <c r="J89" s="203"/>
    </row>
    <row r="90" spans="1:10" ht="15.6">
      <c r="A90" s="331" t="s">
        <v>159</v>
      </c>
      <c r="B90" s="331"/>
      <c r="C90" s="331"/>
      <c r="D90" s="331"/>
      <c r="E90" s="333">
        <v>3398757.89</v>
      </c>
      <c r="F90" s="333"/>
      <c r="G90" s="333">
        <v>0</v>
      </c>
      <c r="H90" s="333"/>
      <c r="I90" s="333">
        <v>0</v>
      </c>
      <c r="J90" s="333"/>
    </row>
    <row r="91" spans="1:10" ht="82.5" customHeight="1">
      <c r="A91" s="331" t="s">
        <v>160</v>
      </c>
      <c r="B91" s="331"/>
      <c r="C91" s="331"/>
      <c r="D91" s="331"/>
      <c r="E91" s="203"/>
      <c r="F91" s="203"/>
      <c r="G91" s="203"/>
      <c r="H91" s="203"/>
      <c r="I91" s="203"/>
      <c r="J91" s="203"/>
    </row>
    <row r="92" spans="1:10" ht="15.6">
      <c r="A92" s="331" t="s">
        <v>6</v>
      </c>
      <c r="B92" s="331"/>
      <c r="C92" s="331"/>
      <c r="D92" s="331"/>
      <c r="E92" s="203"/>
      <c r="F92" s="203"/>
      <c r="G92" s="203"/>
      <c r="H92" s="203"/>
      <c r="I92" s="203"/>
      <c r="J92" s="203"/>
    </row>
    <row r="93" spans="1:10" ht="77.25" customHeight="1">
      <c r="A93" s="331" t="s">
        <v>161</v>
      </c>
      <c r="B93" s="331"/>
      <c r="C93" s="331"/>
      <c r="D93" s="331"/>
      <c r="E93" s="203"/>
      <c r="F93" s="203"/>
      <c r="G93" s="203"/>
      <c r="H93" s="203"/>
      <c r="I93" s="203"/>
      <c r="J93" s="203"/>
    </row>
    <row r="94" spans="1:10" ht="15.6">
      <c r="A94" s="331" t="s">
        <v>162</v>
      </c>
      <c r="B94" s="331"/>
      <c r="C94" s="331"/>
      <c r="D94" s="331"/>
      <c r="E94" s="203"/>
      <c r="F94" s="203"/>
      <c r="G94" s="203"/>
      <c r="H94" s="203"/>
      <c r="I94" s="203"/>
      <c r="J94" s="203"/>
    </row>
    <row r="95" spans="1:10" ht="15.6">
      <c r="A95" s="203"/>
      <c r="B95" s="203"/>
      <c r="C95" s="203"/>
      <c r="D95" s="203"/>
      <c r="E95" s="203"/>
      <c r="F95" s="203"/>
      <c r="G95" s="203"/>
      <c r="H95" s="203"/>
      <c r="I95" s="203"/>
      <c r="J95" s="203"/>
    </row>
    <row r="96" spans="1:10" ht="15.6">
      <c r="A96" s="332" t="s">
        <v>54</v>
      </c>
      <c r="B96" s="332"/>
      <c r="C96" s="332"/>
      <c r="D96" s="332"/>
      <c r="E96" s="333">
        <f>E90</f>
        <v>3398757.89</v>
      </c>
      <c r="F96" s="203"/>
      <c r="G96" s="333">
        <f t="shared" ref="G96" si="0">G90</f>
        <v>0</v>
      </c>
      <c r="H96" s="203"/>
      <c r="I96" s="333">
        <f t="shared" ref="I96" si="1">I90</f>
        <v>0</v>
      </c>
      <c r="J96" s="203"/>
    </row>
    <row r="97" spans="1:11" ht="15.6">
      <c r="A97" s="9"/>
    </row>
    <row r="98" spans="1:11" ht="15.6">
      <c r="A98" s="9" t="s">
        <v>163</v>
      </c>
    </row>
    <row r="99" spans="1:1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 spans="1:11" ht="15.6">
      <c r="A100" s="203" t="s">
        <v>1</v>
      </c>
      <c r="B100" s="203"/>
      <c r="C100" s="203"/>
      <c r="D100" s="203"/>
      <c r="E100" s="203" t="s">
        <v>3</v>
      </c>
      <c r="F100" s="203"/>
      <c r="G100" s="203"/>
      <c r="H100" s="203"/>
      <c r="I100" s="203"/>
      <c r="J100" s="203"/>
    </row>
    <row r="101" spans="1:11" ht="15.6">
      <c r="A101" s="203"/>
      <c r="B101" s="203"/>
      <c r="C101" s="203"/>
      <c r="D101" s="203"/>
      <c r="E101" s="203" t="s">
        <v>199</v>
      </c>
      <c r="F101" s="203"/>
      <c r="G101" s="203" t="s">
        <v>200</v>
      </c>
      <c r="H101" s="203"/>
      <c r="I101" s="203" t="s">
        <v>201</v>
      </c>
      <c r="J101" s="203"/>
    </row>
    <row r="102" spans="1:11" ht="15.6">
      <c r="A102" s="203">
        <v>1</v>
      </c>
      <c r="B102" s="203"/>
      <c r="C102" s="203"/>
      <c r="D102" s="203"/>
      <c r="E102" s="203">
        <v>2</v>
      </c>
      <c r="F102" s="203"/>
      <c r="G102" s="203">
        <v>3</v>
      </c>
      <c r="H102" s="203"/>
      <c r="I102" s="203">
        <v>4</v>
      </c>
      <c r="J102" s="203"/>
    </row>
    <row r="103" spans="1:11" ht="66" customHeight="1">
      <c r="A103" s="331" t="s">
        <v>207</v>
      </c>
      <c r="B103" s="331"/>
      <c r="C103" s="331"/>
      <c r="D103" s="331"/>
      <c r="E103" s="203"/>
      <c r="F103" s="203"/>
      <c r="G103" s="203"/>
      <c r="H103" s="203"/>
      <c r="I103" s="203"/>
      <c r="J103" s="203"/>
    </row>
    <row r="104" spans="1:11" ht="15.6">
      <c r="A104" s="331" t="s">
        <v>6</v>
      </c>
      <c r="B104" s="331"/>
      <c r="C104" s="331"/>
      <c r="D104" s="331"/>
      <c r="E104" s="203"/>
      <c r="F104" s="203"/>
      <c r="G104" s="203"/>
      <c r="H104" s="203"/>
      <c r="I104" s="203"/>
      <c r="J104" s="203"/>
    </row>
    <row r="105" spans="1:11" ht="63.75" customHeight="1">
      <c r="A105" s="331" t="s">
        <v>208</v>
      </c>
      <c r="B105" s="331"/>
      <c r="C105" s="331"/>
      <c r="D105" s="331"/>
      <c r="E105" s="203"/>
      <c r="F105" s="203"/>
      <c r="G105" s="203"/>
      <c r="H105" s="203"/>
      <c r="I105" s="203"/>
      <c r="J105" s="203"/>
    </row>
    <row r="106" spans="1:11" ht="32.25" customHeight="1">
      <c r="A106" s="331" t="s">
        <v>164</v>
      </c>
      <c r="B106" s="331"/>
      <c r="C106" s="331"/>
      <c r="D106" s="331"/>
      <c r="E106" s="203"/>
      <c r="F106" s="203"/>
      <c r="G106" s="203"/>
      <c r="H106" s="203"/>
      <c r="I106" s="203"/>
      <c r="J106" s="203"/>
    </row>
    <row r="107" spans="1:11" ht="15.6">
      <c r="A107" s="331" t="s">
        <v>165</v>
      </c>
      <c r="B107" s="331"/>
      <c r="C107" s="331"/>
      <c r="D107" s="331"/>
      <c r="E107" s="203"/>
      <c r="F107" s="203"/>
      <c r="G107" s="203"/>
      <c r="H107" s="203"/>
      <c r="I107" s="203"/>
      <c r="J107" s="203"/>
    </row>
    <row r="108" spans="1:11" ht="15.6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</row>
    <row r="109" spans="1:11" ht="15.6">
      <c r="A109" s="332" t="s">
        <v>147</v>
      </c>
      <c r="B109" s="332"/>
      <c r="C109" s="332"/>
      <c r="D109" s="332"/>
      <c r="E109" s="203"/>
      <c r="F109" s="203"/>
      <c r="G109" s="203"/>
      <c r="H109" s="203"/>
      <c r="I109" s="203"/>
      <c r="J109" s="203"/>
    </row>
  </sheetData>
  <mergeCells count="171">
    <mergeCell ref="A1:J1"/>
    <mergeCell ref="A2:J2"/>
    <mergeCell ref="A3:J3"/>
    <mergeCell ref="A4:J4"/>
    <mergeCell ref="A5:J5"/>
    <mergeCell ref="A7:J7"/>
    <mergeCell ref="A8:J8"/>
    <mergeCell ref="A23:J23"/>
    <mergeCell ref="E11:E12"/>
    <mergeCell ref="F11:F12"/>
    <mergeCell ref="G11:G12"/>
    <mergeCell ref="H11:H12"/>
    <mergeCell ref="A10:A12"/>
    <mergeCell ref="B10:D10"/>
    <mergeCell ref="E10:G10"/>
    <mergeCell ref="H10:J10"/>
    <mergeCell ref="B11:B12"/>
    <mergeCell ref="C11:C12"/>
    <mergeCell ref="J11:J12"/>
    <mergeCell ref="G48:H48"/>
    <mergeCell ref="E48:F48"/>
    <mergeCell ref="E47:J47"/>
    <mergeCell ref="A49:D49"/>
    <mergeCell ref="E49:F49"/>
    <mergeCell ref="G49:H49"/>
    <mergeCell ref="A51:D51"/>
    <mergeCell ref="E51:F51"/>
    <mergeCell ref="G51:H51"/>
    <mergeCell ref="I48:J48"/>
    <mergeCell ref="A47:D48"/>
    <mergeCell ref="I49:J49"/>
    <mergeCell ref="I51:J51"/>
    <mergeCell ref="A50:D50"/>
    <mergeCell ref="E50:F50"/>
    <mergeCell ref="G50:H50"/>
    <mergeCell ref="I50:J50"/>
    <mergeCell ref="A52:D52"/>
    <mergeCell ref="E52:F52"/>
    <mergeCell ref="G52:H52"/>
    <mergeCell ref="A53:D53"/>
    <mergeCell ref="E53:F53"/>
    <mergeCell ref="G53:H53"/>
    <mergeCell ref="A56:J56"/>
    <mergeCell ref="A58:A59"/>
    <mergeCell ref="B58:D58"/>
    <mergeCell ref="I52:J52"/>
    <mergeCell ref="I53:J53"/>
    <mergeCell ref="E58:G58"/>
    <mergeCell ref="H58:J58"/>
    <mergeCell ref="E89:F89"/>
    <mergeCell ref="A71:D72"/>
    <mergeCell ref="E71:J71"/>
    <mergeCell ref="E72:F72"/>
    <mergeCell ref="G72:H72"/>
    <mergeCell ref="I72:J72"/>
    <mergeCell ref="A73:D73"/>
    <mergeCell ref="E73:F73"/>
    <mergeCell ref="G73:H73"/>
    <mergeCell ref="I73:J73"/>
    <mergeCell ref="I76:J76"/>
    <mergeCell ref="A79:D79"/>
    <mergeCell ref="E79:F79"/>
    <mergeCell ref="G79:H79"/>
    <mergeCell ref="I79:J79"/>
    <mergeCell ref="A87:D88"/>
    <mergeCell ref="E87:J87"/>
    <mergeCell ref="E88:F88"/>
    <mergeCell ref="G88:H88"/>
    <mergeCell ref="I88:J88"/>
    <mergeCell ref="G89:H89"/>
    <mergeCell ref="I89:J89"/>
    <mergeCell ref="A89:D89"/>
    <mergeCell ref="A27:A28"/>
    <mergeCell ref="B27:D27"/>
    <mergeCell ref="E27:G27"/>
    <mergeCell ref="H27:J27"/>
    <mergeCell ref="D11:D12"/>
    <mergeCell ref="I11:I12"/>
    <mergeCell ref="A36:A37"/>
    <mergeCell ref="B36:D36"/>
    <mergeCell ref="E36:G36"/>
    <mergeCell ref="H36:J36"/>
    <mergeCell ref="A44:K44"/>
    <mergeCell ref="A80:D80"/>
    <mergeCell ref="E80:F80"/>
    <mergeCell ref="G80:H80"/>
    <mergeCell ref="I80:J80"/>
    <mergeCell ref="A74:D74"/>
    <mergeCell ref="E74:F74"/>
    <mergeCell ref="G74:H74"/>
    <mergeCell ref="I74:J74"/>
    <mergeCell ref="A75:D75"/>
    <mergeCell ref="E75:F75"/>
    <mergeCell ref="G75:H75"/>
    <mergeCell ref="I75:J75"/>
    <mergeCell ref="A77:D77"/>
    <mergeCell ref="E77:F77"/>
    <mergeCell ref="G77:H77"/>
    <mergeCell ref="I77:J77"/>
    <mergeCell ref="A78:D78"/>
    <mergeCell ref="E78:F78"/>
    <mergeCell ref="G78:H78"/>
    <mergeCell ref="I78:J78"/>
    <mergeCell ref="A76:D76"/>
    <mergeCell ref="E76:F76"/>
    <mergeCell ref="G76:H76"/>
    <mergeCell ref="A95:D95"/>
    <mergeCell ref="E95:F95"/>
    <mergeCell ref="G95:H95"/>
    <mergeCell ref="I95:J95"/>
    <mergeCell ref="A90:D90"/>
    <mergeCell ref="E90:F90"/>
    <mergeCell ref="G90:H90"/>
    <mergeCell ref="I90:J90"/>
    <mergeCell ref="A91:D91"/>
    <mergeCell ref="E91:F91"/>
    <mergeCell ref="G91:H91"/>
    <mergeCell ref="I91:J91"/>
    <mergeCell ref="A92:D92"/>
    <mergeCell ref="E92:F92"/>
    <mergeCell ref="G92:H92"/>
    <mergeCell ref="I92:J92"/>
    <mergeCell ref="A93:D93"/>
    <mergeCell ref="A96:D96"/>
    <mergeCell ref="E96:F96"/>
    <mergeCell ref="G96:H96"/>
    <mergeCell ref="I96:J96"/>
    <mergeCell ref="E93:F93"/>
    <mergeCell ref="G93:H93"/>
    <mergeCell ref="I93:J93"/>
    <mergeCell ref="E103:F103"/>
    <mergeCell ref="G103:H103"/>
    <mergeCell ref="I103:J103"/>
    <mergeCell ref="A103:D103"/>
    <mergeCell ref="A100:D101"/>
    <mergeCell ref="E100:J100"/>
    <mergeCell ref="E101:F101"/>
    <mergeCell ref="G101:H101"/>
    <mergeCell ref="I101:J101"/>
    <mergeCell ref="A102:D102"/>
    <mergeCell ref="E102:F102"/>
    <mergeCell ref="G102:H102"/>
    <mergeCell ref="I102:J102"/>
    <mergeCell ref="A94:D94"/>
    <mergeCell ref="E94:F94"/>
    <mergeCell ref="G94:H94"/>
    <mergeCell ref="I94:J94"/>
    <mergeCell ref="I107:J107"/>
    <mergeCell ref="I108:J108"/>
    <mergeCell ref="I109:J109"/>
    <mergeCell ref="I104:J104"/>
    <mergeCell ref="A105:D105"/>
    <mergeCell ref="E105:F105"/>
    <mergeCell ref="G105:H105"/>
    <mergeCell ref="I105:J105"/>
    <mergeCell ref="A106:D106"/>
    <mergeCell ref="E106:F106"/>
    <mergeCell ref="G106:H106"/>
    <mergeCell ref="I106:J106"/>
    <mergeCell ref="A107:D107"/>
    <mergeCell ref="E107:F107"/>
    <mergeCell ref="G107:H107"/>
    <mergeCell ref="A108:D108"/>
    <mergeCell ref="E108:F108"/>
    <mergeCell ref="G108:H108"/>
    <mergeCell ref="A109:D109"/>
    <mergeCell ref="E109:F109"/>
    <mergeCell ref="G109:H109"/>
    <mergeCell ref="A104:D104"/>
    <mergeCell ref="E104:F104"/>
    <mergeCell ref="G104:H104"/>
  </mergeCells>
  <pageMargins left="0.70866141732283472" right="0.70866141732283472" top="0.74803149606299213" bottom="0.74803149606299213" header="0.31496062992125984" footer="0.31496062992125984"/>
  <pageSetup paperSize="9" scale="92" orientation="landscape" verticalDpi="0" r:id="rId1"/>
  <rowBreaks count="1" manualBreakCount="1">
    <brk id="66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Титульный лист</vt:lpstr>
      <vt:lpstr>раздел.1</vt:lpstr>
      <vt:lpstr>раздел,2</vt:lpstr>
      <vt:lpstr>Расчеты-обоснование(прил.4)(4)</vt:lpstr>
      <vt:lpstr>Расчеты-обоснование(прил.4)(5)</vt:lpstr>
      <vt:lpstr>Расчеты-обоснов(прил.4)(2)плат</vt:lpstr>
      <vt:lpstr>Расчеты-обоснов.(прил.4)(2)род</vt:lpstr>
      <vt:lpstr>Расчеты-обоснование(прилож.5)</vt:lpstr>
      <vt:lpstr>'раздел,2'!Область_печати</vt:lpstr>
      <vt:lpstr>раздел.1!Область_печати</vt:lpstr>
      <vt:lpstr>'Расчеты-обоснов(прил.4)(2)плат'!Область_печати</vt:lpstr>
      <vt:lpstr>'Расчеты-обоснование(прилож.5)'!Область_печати</vt:lpstr>
      <vt:lpstr>'Титульный лист'!Область_печати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cp:lastPrinted>2020-01-22T09:43:59Z</cp:lastPrinted>
  <dcterms:created xsi:type="dcterms:W3CDTF">2015-06-05T18:19:34Z</dcterms:created>
  <dcterms:modified xsi:type="dcterms:W3CDTF">2020-01-22T12:56:34Z</dcterms:modified>
</cp:coreProperties>
</file>